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131"/>
  <workbookPr codeName="ThisWorkbook"/>
  <xr:revisionPtr revIDLastSave="0" documentId="8_{12360F21-481C-B64F-9C68-6F577323A47B}" xr6:coauthVersionLast="47" xr6:coauthVersionMax="47" xr10:uidLastSave="{00000000-0000-0000-0000-000000000000}"/>
  <bookViews>
    <workbookView xWindow="0" yWindow="0" windowWidth="27945" windowHeight="11895" firstSheet="68" activeTab="68" xr2:uid="{00000000-000D-0000-FFFF-FFFF00000000}"/>
  </bookViews>
  <sheets>
    <sheet name="Sheet1" sheetId="13" state="hidden" r:id="rId1"/>
    <sheet name="Sheet1 (2)" sheetId="15" state="hidden" r:id="rId2"/>
    <sheet name="Sheet1 (3)" sheetId="16" state="hidden" r:id="rId3"/>
    <sheet name="ورقة1" sheetId="17" state="hidden" r:id="rId4"/>
    <sheet name="Sheet1 (4)" sheetId="18" state="hidden" r:id="rId5"/>
    <sheet name="ورقة1 (2)" sheetId="19" state="hidden" r:id="rId6"/>
    <sheet name="Sheet1 (5)" sheetId="20" state="hidden" r:id="rId7"/>
    <sheet name="ورقة1 (3)" sheetId="21" state="hidden" r:id="rId8"/>
    <sheet name="Sheet1 (7)" sheetId="23" state="hidden" r:id="rId9"/>
    <sheet name="Sheet1 (8)" sheetId="24" state="hidden" r:id="rId10"/>
    <sheet name="ورقة1 (4)" sheetId="25" state="hidden" r:id="rId11"/>
    <sheet name="Sheet1 (9)" sheetId="26" state="hidden" r:id="rId12"/>
    <sheet name="ورقة1 (5)" sheetId="27" state="hidden" r:id="rId13"/>
    <sheet name="Sheet1 (10)" sheetId="28" state="hidden" r:id="rId14"/>
    <sheet name="ورقة1 (6)" sheetId="29" state="hidden" r:id="rId15"/>
    <sheet name="Sheet1 (11)" sheetId="30" state="hidden" r:id="rId16"/>
    <sheet name="ورقة1 (7)" sheetId="31" state="hidden" r:id="rId17"/>
    <sheet name="Sheet1 (12)" sheetId="32" state="hidden" r:id="rId18"/>
    <sheet name="ورقة1 (8)" sheetId="33" state="hidden" r:id="rId19"/>
    <sheet name="Sheet1 (13)" sheetId="34" state="hidden" r:id="rId20"/>
    <sheet name="ورقة1 (9)" sheetId="35" state="hidden" r:id="rId21"/>
    <sheet name="Sheet1 (14)" sheetId="36" state="hidden" r:id="rId22"/>
    <sheet name="ورقة1 (10)" sheetId="37" state="hidden" r:id="rId23"/>
    <sheet name="Sheet1 (15)" sheetId="38" state="hidden" r:id="rId24"/>
    <sheet name="ورقة1 (11)" sheetId="39" state="hidden" r:id="rId25"/>
    <sheet name="Sheet1 (16)" sheetId="40" state="hidden" r:id="rId26"/>
    <sheet name="ورقة1 (12)" sheetId="41" state="hidden" r:id="rId27"/>
    <sheet name="Sheet1 (17)" sheetId="42" state="hidden" r:id="rId28"/>
    <sheet name="ورقة1 (13)" sheetId="43" state="hidden" r:id="rId29"/>
    <sheet name="Sheet1 (18)" sheetId="44" state="hidden" r:id="rId30"/>
    <sheet name="ورقة1 (14)" sheetId="45" state="hidden" r:id="rId31"/>
    <sheet name="Sheet1 (19)" sheetId="46" state="hidden" r:id="rId32"/>
    <sheet name="ورقة1 (15)" sheetId="47" state="hidden" r:id="rId33"/>
    <sheet name="Sheet1 (20)" sheetId="48" state="hidden" r:id="rId34"/>
    <sheet name="ورقة1 (16)" sheetId="49" state="hidden" r:id="rId35"/>
    <sheet name="Sheet1 (21)" sheetId="50" state="hidden" r:id="rId36"/>
    <sheet name="ورقة1 (17)" sheetId="51" state="hidden" r:id="rId37"/>
    <sheet name="Sheet1 (6)" sheetId="53" state="hidden" r:id="rId38"/>
    <sheet name="Sheet1 (23)" sheetId="54" state="hidden" r:id="rId39"/>
    <sheet name="ورقة1 (18)" sheetId="55" state="hidden" r:id="rId40"/>
    <sheet name="Sheet1 (24)" sheetId="56" state="hidden" r:id="rId41"/>
    <sheet name="ورقة1 (19)" sheetId="57" state="hidden" r:id="rId42"/>
    <sheet name="Sheet1 (25)" sheetId="58" state="hidden" r:id="rId43"/>
    <sheet name="ورقة1 (20)" sheetId="59" state="hidden" r:id="rId44"/>
    <sheet name="Sheet1 (26)" sheetId="60" state="hidden" r:id="rId45"/>
    <sheet name="ورقة1 (21)" sheetId="61" state="hidden" r:id="rId46"/>
    <sheet name="Sheet1 (27)" sheetId="62" state="hidden" r:id="rId47"/>
    <sheet name="ورقة1 (22)" sheetId="63" state="hidden" r:id="rId48"/>
    <sheet name="Sheet1 (28)" sheetId="64" state="hidden" r:id="rId49"/>
    <sheet name="ورقة1 (23)" sheetId="65" state="hidden" r:id="rId50"/>
    <sheet name="Sheet1 (29)" sheetId="66" state="hidden" r:id="rId51"/>
    <sheet name="ورقة1 (24)" sheetId="67" state="hidden" r:id="rId52"/>
    <sheet name="Sheet1 (30)" sheetId="68" state="hidden" r:id="rId53"/>
    <sheet name="ورقة1 (25)" sheetId="69" state="hidden" r:id="rId54"/>
    <sheet name="Sheet1 (31)" sheetId="70" state="hidden" r:id="rId55"/>
    <sheet name="ورقة1 (26)" sheetId="71" state="hidden" r:id="rId56"/>
    <sheet name="Sheet1 (32)" sheetId="72" state="hidden" r:id="rId57"/>
    <sheet name="ورقة1 (27)" sheetId="73" state="hidden" r:id="rId58"/>
    <sheet name="Sheet1 (33)" sheetId="74" state="hidden" r:id="rId59"/>
    <sheet name="ورقة1 (28)" sheetId="75" state="hidden" r:id="rId60"/>
    <sheet name="Sheet1 (34)" sheetId="76" state="hidden" r:id="rId61"/>
    <sheet name="ورقة1 (29)" sheetId="77" state="hidden" r:id="rId62"/>
    <sheet name="Sheet1 (35)" sheetId="78" state="hidden" r:id="rId63"/>
    <sheet name="ورقة1 (30)" sheetId="79" state="hidden" r:id="rId64"/>
    <sheet name="Sheet1 (36)" sheetId="80" state="hidden" r:id="rId65"/>
    <sheet name="ورقة1 (31)" sheetId="81" state="hidden" r:id="rId66"/>
    <sheet name="Sheet1 (37)" sheetId="82" state="hidden" r:id="rId67"/>
    <sheet name="ورقة1 (32)" sheetId="83" state="hidden" r:id="rId68"/>
    <sheet name="Sheet1 (38)" sheetId="84" r:id="rId69"/>
    <sheet name="Sheet2" sheetId="85" r:id="rId70"/>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87" i="83" l="1"/>
  <c r="K87" i="83"/>
  <c r="I87" i="83"/>
  <c r="G87" i="83"/>
  <c r="F87" i="83"/>
  <c r="M86" i="83"/>
  <c r="K86" i="83"/>
  <c r="J86" i="83"/>
  <c r="I86" i="83"/>
  <c r="G86" i="83"/>
  <c r="M85" i="83"/>
  <c r="K85" i="83"/>
  <c r="J85" i="83"/>
  <c r="I85" i="83"/>
  <c r="G85" i="83"/>
  <c r="M84" i="83"/>
  <c r="K84" i="83"/>
  <c r="J84" i="83"/>
  <c r="I84" i="83"/>
  <c r="G84" i="83"/>
  <c r="M83" i="83"/>
  <c r="K83" i="83"/>
  <c r="J83" i="83"/>
  <c r="I83" i="83"/>
  <c r="G83" i="83"/>
  <c r="M82" i="83"/>
  <c r="K82" i="83"/>
  <c r="J82" i="83"/>
  <c r="I82" i="83"/>
  <c r="G82" i="83"/>
  <c r="M81" i="83"/>
  <c r="K81" i="83"/>
  <c r="J81" i="83"/>
  <c r="I81" i="83"/>
  <c r="G81" i="83"/>
  <c r="M80" i="83"/>
  <c r="K80" i="83"/>
  <c r="J80" i="83"/>
  <c r="I80" i="83"/>
  <c r="G80" i="83"/>
  <c r="M79" i="83"/>
  <c r="K79" i="83"/>
  <c r="J79" i="83"/>
  <c r="I79" i="83"/>
  <c r="G79" i="83"/>
  <c r="M78" i="83"/>
  <c r="K78" i="83"/>
  <c r="J78" i="83"/>
  <c r="I78" i="83"/>
  <c r="G78" i="83"/>
  <c r="M77" i="83"/>
  <c r="K77" i="83"/>
  <c r="J77" i="83"/>
  <c r="I77" i="83"/>
  <c r="G77" i="83"/>
  <c r="M76" i="83"/>
  <c r="K76" i="83"/>
  <c r="J76" i="83"/>
  <c r="I76" i="83"/>
  <c r="G76" i="83"/>
  <c r="M75" i="83"/>
  <c r="K75" i="83"/>
  <c r="J75" i="83"/>
  <c r="I75" i="83"/>
  <c r="G75" i="83"/>
  <c r="M74" i="83"/>
  <c r="K74" i="83"/>
  <c r="J74" i="83"/>
  <c r="I74" i="83"/>
  <c r="G74" i="83"/>
  <c r="M73" i="83"/>
  <c r="K73" i="83"/>
  <c r="J73" i="83"/>
  <c r="I73" i="83"/>
  <c r="G73" i="83"/>
  <c r="M72" i="83"/>
  <c r="K72" i="83"/>
  <c r="J72" i="83"/>
  <c r="I72" i="83"/>
  <c r="G72" i="83"/>
  <c r="M71" i="83"/>
  <c r="K71" i="83"/>
  <c r="J71" i="83"/>
  <c r="I71" i="83"/>
  <c r="G71" i="83"/>
  <c r="M70" i="83"/>
  <c r="K70" i="83"/>
  <c r="J70" i="83"/>
  <c r="I70" i="83"/>
  <c r="G70" i="83"/>
  <c r="M69" i="83"/>
  <c r="K69" i="83"/>
  <c r="J69" i="83"/>
  <c r="I69" i="83"/>
  <c r="G69" i="83"/>
  <c r="M68" i="83"/>
  <c r="K68" i="83"/>
  <c r="J68" i="83"/>
  <c r="I68" i="83"/>
  <c r="G68" i="83"/>
  <c r="M67" i="83"/>
  <c r="K67" i="83"/>
  <c r="J67" i="83"/>
  <c r="I67" i="83"/>
  <c r="G67" i="83"/>
  <c r="M66" i="83"/>
  <c r="K66" i="83"/>
  <c r="I66" i="83"/>
  <c r="G66" i="83"/>
  <c r="M65" i="83"/>
  <c r="K65" i="83"/>
  <c r="I65" i="83"/>
  <c r="G65" i="83"/>
  <c r="M64" i="83"/>
  <c r="K64" i="83"/>
  <c r="I64" i="83"/>
  <c r="G64" i="83"/>
  <c r="M63" i="83"/>
  <c r="K63" i="83"/>
  <c r="I63" i="83"/>
  <c r="G63" i="83"/>
  <c r="M62" i="83"/>
  <c r="K62" i="83"/>
  <c r="I62" i="83"/>
  <c r="G62" i="83"/>
  <c r="M61" i="83"/>
  <c r="K61" i="83"/>
  <c r="J61" i="83"/>
  <c r="I61" i="83"/>
  <c r="G61" i="83"/>
  <c r="M60" i="83"/>
  <c r="K60" i="83"/>
  <c r="J60" i="83"/>
  <c r="I60" i="83"/>
  <c r="G60" i="83"/>
  <c r="M59" i="83"/>
  <c r="K59" i="83"/>
  <c r="J59" i="83"/>
  <c r="I59" i="83"/>
  <c r="G59" i="83"/>
  <c r="M58" i="83"/>
  <c r="K58" i="83"/>
  <c r="J58" i="83"/>
  <c r="I58" i="83"/>
  <c r="G58" i="83"/>
  <c r="M57" i="83"/>
  <c r="K57" i="83"/>
  <c r="J57" i="83"/>
  <c r="I57" i="83"/>
  <c r="G57" i="83"/>
  <c r="M56" i="83"/>
  <c r="K56" i="83"/>
  <c r="J56" i="83"/>
  <c r="I56" i="83"/>
  <c r="G56" i="83"/>
  <c r="M55" i="83"/>
  <c r="K55" i="83"/>
  <c r="J55" i="83"/>
  <c r="I55" i="83"/>
  <c r="G55" i="83"/>
  <c r="M54" i="83"/>
  <c r="K54" i="83"/>
  <c r="J54" i="83"/>
  <c r="I54" i="83"/>
  <c r="G54" i="83"/>
  <c r="M53" i="83"/>
  <c r="K53" i="83"/>
  <c r="J53" i="83"/>
  <c r="I53" i="83"/>
  <c r="G53" i="83"/>
  <c r="M52" i="83"/>
  <c r="K52" i="83"/>
  <c r="J52" i="83"/>
  <c r="I52" i="83"/>
  <c r="G52" i="83"/>
  <c r="M51" i="83"/>
  <c r="K51" i="83"/>
  <c r="J51" i="83"/>
  <c r="I51" i="83"/>
  <c r="G51" i="83"/>
  <c r="M50" i="83"/>
  <c r="K50" i="83"/>
  <c r="J50" i="83"/>
  <c r="I50" i="83"/>
  <c r="G50" i="83"/>
  <c r="M49" i="83"/>
  <c r="K49" i="83"/>
  <c r="J49" i="83"/>
  <c r="I49" i="83"/>
  <c r="G49" i="83"/>
  <c r="M48" i="83"/>
  <c r="K48" i="83"/>
  <c r="J48" i="83"/>
  <c r="I48" i="83"/>
  <c r="G48" i="83"/>
  <c r="M47" i="83"/>
  <c r="K47" i="83"/>
  <c r="J47" i="83"/>
  <c r="I47" i="83"/>
  <c r="G47" i="83"/>
  <c r="M46" i="83"/>
  <c r="K46" i="83"/>
  <c r="I46" i="83"/>
  <c r="G46" i="83"/>
  <c r="M45" i="83"/>
  <c r="K45" i="83"/>
  <c r="J45" i="83"/>
  <c r="I45" i="83"/>
  <c r="G45" i="83"/>
  <c r="M44" i="83"/>
  <c r="K44" i="83"/>
  <c r="J44" i="83"/>
  <c r="I44" i="83"/>
  <c r="G44" i="83"/>
  <c r="M43" i="83"/>
  <c r="K43" i="83"/>
  <c r="J43" i="83"/>
  <c r="I43" i="83"/>
  <c r="G43" i="83"/>
  <c r="M42" i="83"/>
  <c r="K42" i="83"/>
  <c r="J42" i="83"/>
  <c r="I42" i="83"/>
  <c r="G42" i="83"/>
  <c r="M41" i="83"/>
  <c r="K41" i="83"/>
  <c r="J41" i="83"/>
  <c r="I41" i="83"/>
  <c r="G41" i="83"/>
  <c r="M40" i="83"/>
  <c r="K40" i="83"/>
  <c r="J40" i="83"/>
  <c r="I40" i="83"/>
  <c r="G40" i="83"/>
  <c r="M39" i="83"/>
  <c r="K39" i="83"/>
  <c r="J39" i="83"/>
  <c r="I39" i="83"/>
  <c r="G39" i="83"/>
  <c r="M38" i="83"/>
  <c r="K38" i="83"/>
  <c r="J38" i="83"/>
  <c r="I38" i="83"/>
  <c r="G38" i="83"/>
  <c r="M37" i="83"/>
  <c r="K37" i="83"/>
  <c r="J37" i="83"/>
  <c r="I37" i="83"/>
  <c r="G37" i="83"/>
  <c r="M36" i="83"/>
  <c r="K36" i="83"/>
  <c r="J36" i="83"/>
  <c r="I36" i="83"/>
  <c r="G36" i="83"/>
  <c r="M35" i="83"/>
  <c r="K35" i="83"/>
  <c r="J35" i="83"/>
  <c r="I35" i="83"/>
  <c r="G35" i="83"/>
  <c r="M34" i="83"/>
  <c r="K34" i="83"/>
  <c r="J34" i="83"/>
  <c r="I34" i="83"/>
  <c r="G34" i="83"/>
  <c r="M33" i="83"/>
  <c r="K33" i="83"/>
  <c r="J33" i="83"/>
  <c r="I33" i="83"/>
  <c r="G33" i="83"/>
  <c r="M32" i="83"/>
  <c r="K32" i="83"/>
  <c r="J32" i="83"/>
  <c r="I32" i="83"/>
  <c r="G32" i="83"/>
  <c r="M31" i="83"/>
  <c r="K31" i="83"/>
  <c r="J31" i="83"/>
  <c r="I31" i="83"/>
  <c r="G31" i="83"/>
  <c r="M30" i="83"/>
  <c r="K30" i="83"/>
  <c r="J30" i="83"/>
  <c r="I30" i="83"/>
  <c r="G30" i="83"/>
  <c r="M29" i="83"/>
  <c r="K29" i="83"/>
  <c r="J29" i="83"/>
  <c r="I29" i="83"/>
  <c r="G29" i="83"/>
  <c r="M28" i="83"/>
  <c r="K28" i="83"/>
  <c r="J28" i="83"/>
  <c r="I28" i="83"/>
  <c r="G28" i="83"/>
  <c r="M27" i="83"/>
  <c r="K27" i="83"/>
  <c r="J27" i="83"/>
  <c r="I27" i="83"/>
  <c r="G27" i="83"/>
  <c r="M26" i="83"/>
  <c r="K26" i="83"/>
  <c r="J26" i="83"/>
  <c r="I26" i="83"/>
  <c r="G26" i="83"/>
  <c r="M25" i="83"/>
  <c r="K25" i="83"/>
  <c r="J25" i="83"/>
  <c r="I25" i="83"/>
  <c r="G25" i="83"/>
  <c r="M24" i="83"/>
  <c r="K24" i="83"/>
  <c r="J24" i="83"/>
  <c r="I24" i="83"/>
  <c r="G24" i="83"/>
  <c r="M23" i="83"/>
  <c r="K23" i="83"/>
  <c r="J23" i="83"/>
  <c r="I23" i="83"/>
  <c r="G23" i="83"/>
  <c r="M22" i="83"/>
  <c r="K22" i="83"/>
  <c r="J22" i="83"/>
  <c r="I22" i="83"/>
  <c r="G22" i="83"/>
  <c r="M21" i="83"/>
  <c r="K21" i="83"/>
  <c r="J21" i="83"/>
  <c r="I21" i="83"/>
  <c r="G21" i="83"/>
  <c r="M20" i="83"/>
  <c r="K20" i="83"/>
  <c r="J20" i="83"/>
  <c r="I20" i="83"/>
  <c r="G20" i="83"/>
  <c r="M19" i="83"/>
  <c r="K19" i="83"/>
  <c r="J19" i="83"/>
  <c r="I19" i="83"/>
  <c r="G19" i="83"/>
  <c r="M18" i="83"/>
  <c r="K18" i="83"/>
  <c r="J18" i="83"/>
  <c r="I18" i="83"/>
  <c r="G18" i="83"/>
  <c r="M17" i="83"/>
  <c r="K17" i="83"/>
  <c r="J17" i="83"/>
  <c r="I17" i="83"/>
  <c r="G17" i="83"/>
  <c r="M16" i="83"/>
  <c r="K16" i="83"/>
  <c r="J16" i="83"/>
  <c r="I16" i="83"/>
  <c r="G16" i="83"/>
  <c r="M15" i="83"/>
  <c r="K15" i="83"/>
  <c r="J15" i="83"/>
  <c r="I15" i="83"/>
  <c r="G15" i="83"/>
  <c r="M14" i="83"/>
  <c r="K14" i="83"/>
  <c r="J14" i="83"/>
  <c r="I14" i="83"/>
  <c r="G14" i="83"/>
  <c r="M13" i="83"/>
  <c r="K13" i="83"/>
  <c r="J13" i="83"/>
  <c r="I13" i="83"/>
  <c r="G13" i="83"/>
  <c r="M12" i="83"/>
  <c r="K12" i="83"/>
  <c r="J12" i="83"/>
  <c r="I12" i="83"/>
  <c r="G12" i="83"/>
  <c r="M11" i="83"/>
  <c r="K11" i="83"/>
  <c r="J11" i="83"/>
  <c r="I11" i="83"/>
  <c r="G11" i="83"/>
  <c r="M10" i="83"/>
  <c r="K10" i="83"/>
  <c r="J10" i="83"/>
  <c r="I10" i="83"/>
  <c r="G10" i="83"/>
  <c r="M9" i="83"/>
  <c r="K9" i="83"/>
  <c r="J9" i="83"/>
  <c r="I9" i="83"/>
  <c r="G9" i="83"/>
  <c r="M8" i="83"/>
  <c r="K8" i="83"/>
  <c r="J8" i="83"/>
  <c r="I8" i="83"/>
  <c r="G8" i="83"/>
  <c r="M10" i="82"/>
  <c r="L10" i="82"/>
  <c r="K10" i="82"/>
  <c r="J10" i="82"/>
  <c r="I10" i="82"/>
  <c r="H10" i="82"/>
  <c r="G10" i="82"/>
  <c r="F10" i="82"/>
  <c r="M9" i="82"/>
  <c r="K9" i="82"/>
  <c r="I9" i="82"/>
  <c r="G9" i="82"/>
  <c r="M8" i="82"/>
  <c r="K8" i="82"/>
  <c r="I8" i="82"/>
  <c r="G8" i="82"/>
  <c r="M7" i="82"/>
  <c r="K7" i="82"/>
  <c r="I7" i="82"/>
  <c r="G7" i="82"/>
  <c r="M87" i="81"/>
  <c r="K87" i="81"/>
  <c r="I87" i="81"/>
  <c r="G87" i="81"/>
  <c r="F87" i="81"/>
  <c r="M86" i="81"/>
  <c r="K86" i="81"/>
  <c r="J86" i="81"/>
  <c r="I86" i="81"/>
  <c r="G86" i="81"/>
  <c r="M85" i="81"/>
  <c r="K85" i="81"/>
  <c r="J85" i="81"/>
  <c r="I85" i="81"/>
  <c r="G85" i="81"/>
  <c r="M84" i="81"/>
  <c r="K84" i="81"/>
  <c r="J84" i="81"/>
  <c r="I84" i="81"/>
  <c r="G84" i="81"/>
  <c r="M83" i="81"/>
  <c r="K83" i="81"/>
  <c r="J83" i="81"/>
  <c r="I83" i="81"/>
  <c r="G83" i="81"/>
  <c r="M82" i="81"/>
  <c r="K82" i="81"/>
  <c r="J82" i="81"/>
  <c r="I82" i="81"/>
  <c r="G82" i="81"/>
  <c r="M81" i="81"/>
  <c r="K81" i="81"/>
  <c r="J81" i="81"/>
  <c r="I81" i="81"/>
  <c r="G81" i="81"/>
  <c r="M80" i="81"/>
  <c r="K80" i="81"/>
  <c r="J80" i="81"/>
  <c r="I80" i="81"/>
  <c r="G80" i="81"/>
  <c r="M79" i="81"/>
  <c r="K79" i="81"/>
  <c r="J79" i="81"/>
  <c r="I79" i="81"/>
  <c r="G79" i="81"/>
  <c r="M78" i="81"/>
  <c r="K78" i="81"/>
  <c r="J78" i="81"/>
  <c r="I78" i="81"/>
  <c r="G78" i="81"/>
  <c r="M77" i="81"/>
  <c r="K77" i="81"/>
  <c r="J77" i="81"/>
  <c r="I77" i="81"/>
  <c r="G77" i="81"/>
  <c r="M76" i="81"/>
  <c r="K76" i="81"/>
  <c r="J76" i="81"/>
  <c r="I76" i="81"/>
  <c r="G76" i="81"/>
  <c r="M75" i="81"/>
  <c r="K75" i="81"/>
  <c r="J75" i="81"/>
  <c r="I75" i="81"/>
  <c r="G75" i="81"/>
  <c r="M74" i="81"/>
  <c r="K74" i="81"/>
  <c r="J74" i="81"/>
  <c r="I74" i="81"/>
  <c r="G74" i="81"/>
  <c r="M73" i="81"/>
  <c r="K73" i="81"/>
  <c r="J73" i="81"/>
  <c r="I73" i="81"/>
  <c r="G73" i="81"/>
  <c r="M72" i="81"/>
  <c r="K72" i="81"/>
  <c r="J72" i="81"/>
  <c r="I72" i="81"/>
  <c r="G72" i="81"/>
  <c r="M71" i="81"/>
  <c r="K71" i="81"/>
  <c r="J71" i="81"/>
  <c r="I71" i="81"/>
  <c r="G71" i="81"/>
  <c r="M70" i="81"/>
  <c r="K70" i="81"/>
  <c r="J70" i="81"/>
  <c r="I70" i="81"/>
  <c r="G70" i="81"/>
  <c r="M69" i="81"/>
  <c r="K69" i="81"/>
  <c r="J69" i="81"/>
  <c r="I69" i="81"/>
  <c r="G69" i="81"/>
  <c r="M68" i="81"/>
  <c r="K68" i="81"/>
  <c r="J68" i="81"/>
  <c r="I68" i="81"/>
  <c r="G68" i="81"/>
  <c r="M67" i="81"/>
  <c r="K67" i="81"/>
  <c r="J67" i="81"/>
  <c r="I67" i="81"/>
  <c r="G67" i="81"/>
  <c r="M66" i="81"/>
  <c r="K66" i="81"/>
  <c r="I66" i="81"/>
  <c r="G66" i="81"/>
  <c r="M65" i="81"/>
  <c r="K65" i="81"/>
  <c r="I65" i="81"/>
  <c r="G65" i="81"/>
  <c r="M64" i="81"/>
  <c r="K64" i="81"/>
  <c r="I64" i="81"/>
  <c r="G64" i="81"/>
  <c r="M63" i="81"/>
  <c r="K63" i="81"/>
  <c r="I63" i="81"/>
  <c r="G63" i="81"/>
  <c r="M62" i="81"/>
  <c r="K62" i="81"/>
  <c r="I62" i="81"/>
  <c r="G62" i="81"/>
  <c r="M61" i="81"/>
  <c r="K61" i="81"/>
  <c r="J61" i="81"/>
  <c r="I61" i="81"/>
  <c r="G61" i="81"/>
  <c r="M60" i="81"/>
  <c r="K60" i="81"/>
  <c r="J60" i="81"/>
  <c r="I60" i="81"/>
  <c r="G60" i="81"/>
  <c r="M59" i="81"/>
  <c r="K59" i="81"/>
  <c r="J59" i="81"/>
  <c r="I59" i="81"/>
  <c r="G59" i="81"/>
  <c r="M58" i="81"/>
  <c r="K58" i="81"/>
  <c r="J58" i="81"/>
  <c r="I58" i="81"/>
  <c r="G58" i="81"/>
  <c r="M57" i="81"/>
  <c r="K57" i="81"/>
  <c r="J57" i="81"/>
  <c r="I57" i="81"/>
  <c r="G57" i="81"/>
  <c r="M56" i="81"/>
  <c r="K56" i="81"/>
  <c r="J56" i="81"/>
  <c r="I56" i="81"/>
  <c r="G56" i="81"/>
  <c r="M55" i="81"/>
  <c r="K55" i="81"/>
  <c r="J55" i="81"/>
  <c r="I55" i="81"/>
  <c r="G55" i="81"/>
  <c r="M54" i="81"/>
  <c r="K54" i="81"/>
  <c r="J54" i="81"/>
  <c r="I54" i="81"/>
  <c r="G54" i="81"/>
  <c r="M53" i="81"/>
  <c r="K53" i="81"/>
  <c r="J53" i="81"/>
  <c r="I53" i="81"/>
  <c r="G53" i="81"/>
  <c r="M52" i="81"/>
  <c r="K52" i="81"/>
  <c r="J52" i="81"/>
  <c r="I52" i="81"/>
  <c r="G52" i="81"/>
  <c r="M51" i="81"/>
  <c r="K51" i="81"/>
  <c r="J51" i="81"/>
  <c r="I51" i="81"/>
  <c r="G51" i="81"/>
  <c r="M50" i="81"/>
  <c r="K50" i="81"/>
  <c r="J50" i="81"/>
  <c r="I50" i="81"/>
  <c r="G50" i="81"/>
  <c r="M49" i="81"/>
  <c r="K49" i="81"/>
  <c r="J49" i="81"/>
  <c r="I49" i="81"/>
  <c r="G49" i="81"/>
  <c r="M48" i="81"/>
  <c r="K48" i="81"/>
  <c r="J48" i="81"/>
  <c r="I48" i="81"/>
  <c r="G48" i="81"/>
  <c r="M47" i="81"/>
  <c r="K47" i="81"/>
  <c r="J47" i="81"/>
  <c r="I47" i="81"/>
  <c r="G47" i="81"/>
  <c r="M46" i="81"/>
  <c r="K46" i="81"/>
  <c r="I46" i="81"/>
  <c r="G46" i="81"/>
  <c r="M45" i="81"/>
  <c r="K45" i="81"/>
  <c r="J45" i="81"/>
  <c r="I45" i="81"/>
  <c r="G45" i="81"/>
  <c r="M44" i="81"/>
  <c r="K44" i="81"/>
  <c r="J44" i="81"/>
  <c r="I44" i="81"/>
  <c r="G44" i="81"/>
  <c r="M43" i="81"/>
  <c r="K43" i="81"/>
  <c r="J43" i="81"/>
  <c r="I43" i="81"/>
  <c r="G43" i="81"/>
  <c r="M42" i="81"/>
  <c r="K42" i="81"/>
  <c r="J42" i="81"/>
  <c r="I42" i="81"/>
  <c r="G42" i="81"/>
  <c r="M41" i="81"/>
  <c r="K41" i="81"/>
  <c r="J41" i="81"/>
  <c r="I41" i="81"/>
  <c r="G41" i="81"/>
  <c r="M40" i="81"/>
  <c r="K40" i="81"/>
  <c r="J40" i="81"/>
  <c r="I40" i="81"/>
  <c r="G40" i="81"/>
  <c r="M39" i="81"/>
  <c r="K39" i="81"/>
  <c r="J39" i="81"/>
  <c r="I39" i="81"/>
  <c r="G39" i="81"/>
  <c r="M38" i="81"/>
  <c r="K38" i="81"/>
  <c r="J38" i="81"/>
  <c r="I38" i="81"/>
  <c r="G38" i="81"/>
  <c r="M37" i="81"/>
  <c r="K37" i="81"/>
  <c r="J37" i="81"/>
  <c r="I37" i="81"/>
  <c r="G37" i="81"/>
  <c r="M36" i="81"/>
  <c r="K36" i="81"/>
  <c r="J36" i="81"/>
  <c r="I36" i="81"/>
  <c r="G36" i="81"/>
  <c r="M35" i="81"/>
  <c r="K35" i="81"/>
  <c r="J35" i="81"/>
  <c r="I35" i="81"/>
  <c r="G35" i="81"/>
  <c r="M34" i="81"/>
  <c r="K34" i="81"/>
  <c r="J34" i="81"/>
  <c r="I34" i="81"/>
  <c r="G34" i="81"/>
  <c r="M33" i="81"/>
  <c r="K33" i="81"/>
  <c r="J33" i="81"/>
  <c r="I33" i="81"/>
  <c r="G33" i="81"/>
  <c r="M32" i="81"/>
  <c r="K32" i="81"/>
  <c r="J32" i="81"/>
  <c r="I32" i="81"/>
  <c r="G32" i="81"/>
  <c r="M31" i="81"/>
  <c r="K31" i="81"/>
  <c r="J31" i="81"/>
  <c r="I31" i="81"/>
  <c r="G31" i="81"/>
  <c r="M30" i="81"/>
  <c r="K30" i="81"/>
  <c r="J30" i="81"/>
  <c r="I30" i="81"/>
  <c r="G30" i="81"/>
  <c r="M29" i="81"/>
  <c r="K29" i="81"/>
  <c r="J29" i="81"/>
  <c r="I29" i="81"/>
  <c r="G29" i="81"/>
  <c r="M28" i="81"/>
  <c r="K28" i="81"/>
  <c r="J28" i="81"/>
  <c r="I28" i="81"/>
  <c r="G28" i="81"/>
  <c r="M27" i="81"/>
  <c r="K27" i="81"/>
  <c r="J27" i="81"/>
  <c r="I27" i="81"/>
  <c r="G27" i="81"/>
  <c r="M26" i="81"/>
  <c r="K26" i="81"/>
  <c r="J26" i="81"/>
  <c r="I26" i="81"/>
  <c r="G26" i="81"/>
  <c r="M25" i="81"/>
  <c r="K25" i="81"/>
  <c r="J25" i="81"/>
  <c r="I25" i="81"/>
  <c r="G25" i="81"/>
  <c r="M24" i="81"/>
  <c r="K24" i="81"/>
  <c r="J24" i="81"/>
  <c r="I24" i="81"/>
  <c r="G24" i="81"/>
  <c r="M23" i="81"/>
  <c r="K23" i="81"/>
  <c r="J23" i="81"/>
  <c r="I23" i="81"/>
  <c r="G23" i="81"/>
  <c r="M22" i="81"/>
  <c r="K22" i="81"/>
  <c r="J22" i="81"/>
  <c r="I22" i="81"/>
  <c r="G22" i="81"/>
  <c r="M21" i="81"/>
  <c r="K21" i="81"/>
  <c r="J21" i="81"/>
  <c r="I21" i="81"/>
  <c r="G21" i="81"/>
  <c r="M20" i="81"/>
  <c r="K20" i="81"/>
  <c r="J20" i="81"/>
  <c r="I20" i="81"/>
  <c r="G20" i="81"/>
  <c r="M19" i="81"/>
  <c r="K19" i="81"/>
  <c r="J19" i="81"/>
  <c r="I19" i="81"/>
  <c r="G19" i="81"/>
  <c r="M18" i="81"/>
  <c r="K18" i="81"/>
  <c r="J18" i="81"/>
  <c r="I18" i="81"/>
  <c r="G18" i="81"/>
  <c r="M17" i="81"/>
  <c r="K17" i="81"/>
  <c r="J17" i="81"/>
  <c r="I17" i="81"/>
  <c r="G17" i="81"/>
  <c r="M16" i="81"/>
  <c r="K16" i="81"/>
  <c r="J16" i="81"/>
  <c r="I16" i="81"/>
  <c r="G16" i="81"/>
  <c r="M15" i="81"/>
  <c r="K15" i="81"/>
  <c r="J15" i="81"/>
  <c r="I15" i="81"/>
  <c r="G15" i="81"/>
  <c r="M14" i="81"/>
  <c r="K14" i="81"/>
  <c r="J14" i="81"/>
  <c r="I14" i="81"/>
  <c r="G14" i="81"/>
  <c r="M13" i="81"/>
  <c r="K13" i="81"/>
  <c r="J13" i="81"/>
  <c r="I13" i="81"/>
  <c r="G13" i="81"/>
  <c r="M12" i="81"/>
  <c r="K12" i="81"/>
  <c r="J12" i="81"/>
  <c r="I12" i="81"/>
  <c r="G12" i="81"/>
  <c r="M11" i="81"/>
  <c r="K11" i="81"/>
  <c r="J11" i="81"/>
  <c r="I11" i="81"/>
  <c r="G11" i="81"/>
  <c r="M10" i="81"/>
  <c r="K10" i="81"/>
  <c r="J10" i="81"/>
  <c r="I10" i="81"/>
  <c r="G10" i="81"/>
  <c r="M9" i="81"/>
  <c r="K9" i="81"/>
  <c r="J9" i="81"/>
  <c r="I9" i="81"/>
  <c r="G9" i="81"/>
  <c r="M8" i="81"/>
  <c r="K8" i="81"/>
  <c r="J8" i="81"/>
  <c r="I8" i="81"/>
  <c r="G8" i="81"/>
  <c r="M10" i="80"/>
  <c r="L10" i="80"/>
  <c r="K10" i="80"/>
  <c r="J10" i="80"/>
  <c r="I10" i="80"/>
  <c r="H10" i="80"/>
  <c r="G10" i="80"/>
  <c r="F10" i="80"/>
  <c r="M9" i="80"/>
  <c r="K9" i="80"/>
  <c r="I9" i="80"/>
  <c r="G9" i="80"/>
  <c r="M8" i="80"/>
  <c r="K8" i="80"/>
  <c r="I8" i="80"/>
  <c r="G8" i="80"/>
  <c r="M7" i="80"/>
  <c r="K7" i="80"/>
  <c r="I7" i="80"/>
  <c r="G7" i="80"/>
  <c r="M87" i="79"/>
  <c r="K87" i="79"/>
  <c r="I87" i="79"/>
  <c r="G87" i="79"/>
  <c r="F87" i="79"/>
  <c r="M86" i="79"/>
  <c r="K86" i="79"/>
  <c r="J86" i="79"/>
  <c r="I86" i="79"/>
  <c r="G86" i="79"/>
  <c r="M85" i="79"/>
  <c r="K85" i="79"/>
  <c r="J85" i="79"/>
  <c r="I85" i="79"/>
  <c r="G85" i="79"/>
  <c r="M84" i="79"/>
  <c r="K84" i="79"/>
  <c r="J84" i="79"/>
  <c r="I84" i="79"/>
  <c r="G84" i="79"/>
  <c r="M83" i="79"/>
  <c r="K83" i="79"/>
  <c r="J83" i="79"/>
  <c r="I83" i="79"/>
  <c r="G83" i="79"/>
  <c r="M82" i="79"/>
  <c r="K82" i="79"/>
  <c r="J82" i="79"/>
  <c r="I82" i="79"/>
  <c r="G82" i="79"/>
  <c r="M81" i="79"/>
  <c r="K81" i="79"/>
  <c r="J81" i="79"/>
  <c r="I81" i="79"/>
  <c r="G81" i="79"/>
  <c r="M80" i="79"/>
  <c r="K80" i="79"/>
  <c r="J80" i="79"/>
  <c r="I80" i="79"/>
  <c r="G80" i="79"/>
  <c r="M79" i="79"/>
  <c r="K79" i="79"/>
  <c r="J79" i="79"/>
  <c r="I79" i="79"/>
  <c r="G79" i="79"/>
  <c r="M78" i="79"/>
  <c r="K78" i="79"/>
  <c r="J78" i="79"/>
  <c r="I78" i="79"/>
  <c r="G78" i="79"/>
  <c r="M77" i="79"/>
  <c r="K77" i="79"/>
  <c r="J77" i="79"/>
  <c r="I77" i="79"/>
  <c r="G77" i="79"/>
  <c r="M76" i="79"/>
  <c r="K76" i="79"/>
  <c r="J76" i="79"/>
  <c r="I76" i="79"/>
  <c r="G76" i="79"/>
  <c r="M75" i="79"/>
  <c r="K75" i="79"/>
  <c r="J75" i="79"/>
  <c r="I75" i="79"/>
  <c r="G75" i="79"/>
  <c r="M74" i="79"/>
  <c r="K74" i="79"/>
  <c r="J74" i="79"/>
  <c r="I74" i="79"/>
  <c r="G74" i="79"/>
  <c r="M73" i="79"/>
  <c r="K73" i="79"/>
  <c r="J73" i="79"/>
  <c r="I73" i="79"/>
  <c r="G73" i="79"/>
  <c r="M72" i="79"/>
  <c r="K72" i="79"/>
  <c r="J72" i="79"/>
  <c r="I72" i="79"/>
  <c r="G72" i="79"/>
  <c r="M71" i="79"/>
  <c r="K71" i="79"/>
  <c r="J71" i="79"/>
  <c r="I71" i="79"/>
  <c r="G71" i="79"/>
  <c r="M70" i="79"/>
  <c r="K70" i="79"/>
  <c r="J70" i="79"/>
  <c r="I70" i="79"/>
  <c r="G70" i="79"/>
  <c r="M69" i="79"/>
  <c r="K69" i="79"/>
  <c r="J69" i="79"/>
  <c r="I69" i="79"/>
  <c r="G69" i="79"/>
  <c r="M68" i="79"/>
  <c r="K68" i="79"/>
  <c r="J68" i="79"/>
  <c r="I68" i="79"/>
  <c r="G68" i="79"/>
  <c r="M67" i="79"/>
  <c r="K67" i="79"/>
  <c r="J67" i="79"/>
  <c r="I67" i="79"/>
  <c r="G67" i="79"/>
  <c r="M66" i="79"/>
  <c r="K66" i="79"/>
  <c r="I66" i="79"/>
  <c r="G66" i="79"/>
  <c r="M65" i="79"/>
  <c r="K65" i="79"/>
  <c r="I65" i="79"/>
  <c r="G65" i="79"/>
  <c r="M64" i="79"/>
  <c r="K64" i="79"/>
  <c r="I64" i="79"/>
  <c r="G64" i="79"/>
  <c r="M63" i="79"/>
  <c r="K63" i="79"/>
  <c r="I63" i="79"/>
  <c r="G63" i="79"/>
  <c r="M62" i="79"/>
  <c r="K62" i="79"/>
  <c r="I62" i="79"/>
  <c r="G62" i="79"/>
  <c r="M61" i="79"/>
  <c r="K61" i="79"/>
  <c r="J61" i="79"/>
  <c r="I61" i="79"/>
  <c r="G61" i="79"/>
  <c r="M60" i="79"/>
  <c r="K60" i="79"/>
  <c r="J60" i="79"/>
  <c r="I60" i="79"/>
  <c r="G60" i="79"/>
  <c r="M59" i="79"/>
  <c r="K59" i="79"/>
  <c r="J59" i="79"/>
  <c r="I59" i="79"/>
  <c r="G59" i="79"/>
  <c r="M58" i="79"/>
  <c r="K58" i="79"/>
  <c r="J58" i="79"/>
  <c r="I58" i="79"/>
  <c r="G58" i="79"/>
  <c r="M57" i="79"/>
  <c r="K57" i="79"/>
  <c r="J57" i="79"/>
  <c r="I57" i="79"/>
  <c r="G57" i="79"/>
  <c r="M56" i="79"/>
  <c r="K56" i="79"/>
  <c r="J56" i="79"/>
  <c r="I56" i="79"/>
  <c r="G56" i="79"/>
  <c r="M55" i="79"/>
  <c r="K55" i="79"/>
  <c r="J55" i="79"/>
  <c r="I55" i="79"/>
  <c r="G55" i="79"/>
  <c r="M54" i="79"/>
  <c r="K54" i="79"/>
  <c r="J54" i="79"/>
  <c r="I54" i="79"/>
  <c r="G54" i="79"/>
  <c r="M53" i="79"/>
  <c r="K53" i="79"/>
  <c r="J53" i="79"/>
  <c r="I53" i="79"/>
  <c r="G53" i="79"/>
  <c r="M52" i="79"/>
  <c r="K52" i="79"/>
  <c r="J52" i="79"/>
  <c r="I52" i="79"/>
  <c r="G52" i="79"/>
  <c r="M51" i="79"/>
  <c r="K51" i="79"/>
  <c r="J51" i="79"/>
  <c r="I51" i="79"/>
  <c r="G51" i="79"/>
  <c r="M50" i="79"/>
  <c r="K50" i="79"/>
  <c r="J50" i="79"/>
  <c r="I50" i="79"/>
  <c r="G50" i="79"/>
  <c r="M49" i="79"/>
  <c r="K49" i="79"/>
  <c r="J49" i="79"/>
  <c r="I49" i="79"/>
  <c r="G49" i="79"/>
  <c r="M48" i="79"/>
  <c r="K48" i="79"/>
  <c r="J48" i="79"/>
  <c r="I48" i="79"/>
  <c r="G48" i="79"/>
  <c r="M47" i="79"/>
  <c r="K47" i="79"/>
  <c r="J47" i="79"/>
  <c r="I47" i="79"/>
  <c r="G47" i="79"/>
  <c r="M46" i="79"/>
  <c r="K46" i="79"/>
  <c r="I46" i="79"/>
  <c r="G46" i="79"/>
  <c r="M45" i="79"/>
  <c r="K45" i="79"/>
  <c r="J45" i="79"/>
  <c r="I45" i="79"/>
  <c r="G45" i="79"/>
  <c r="M44" i="79"/>
  <c r="K44" i="79"/>
  <c r="J44" i="79"/>
  <c r="I44" i="79"/>
  <c r="G44" i="79"/>
  <c r="M43" i="79"/>
  <c r="K43" i="79"/>
  <c r="J43" i="79"/>
  <c r="I43" i="79"/>
  <c r="G43" i="79"/>
  <c r="M42" i="79"/>
  <c r="K42" i="79"/>
  <c r="J42" i="79"/>
  <c r="I42" i="79"/>
  <c r="G42" i="79"/>
  <c r="M41" i="79"/>
  <c r="K41" i="79"/>
  <c r="J41" i="79"/>
  <c r="I41" i="79"/>
  <c r="G41" i="79"/>
  <c r="M40" i="79"/>
  <c r="K40" i="79"/>
  <c r="J40" i="79"/>
  <c r="I40" i="79"/>
  <c r="G40" i="79"/>
  <c r="M39" i="79"/>
  <c r="K39" i="79"/>
  <c r="J39" i="79"/>
  <c r="I39" i="79"/>
  <c r="G39" i="79"/>
  <c r="M38" i="79"/>
  <c r="K38" i="79"/>
  <c r="J38" i="79"/>
  <c r="I38" i="79"/>
  <c r="G38" i="79"/>
  <c r="M37" i="79"/>
  <c r="K37" i="79"/>
  <c r="J37" i="79"/>
  <c r="I37" i="79"/>
  <c r="G37" i="79"/>
  <c r="M36" i="79"/>
  <c r="K36" i="79"/>
  <c r="J36" i="79"/>
  <c r="I36" i="79"/>
  <c r="G36" i="79"/>
  <c r="M35" i="79"/>
  <c r="K35" i="79"/>
  <c r="J35" i="79"/>
  <c r="I35" i="79"/>
  <c r="G35" i="79"/>
  <c r="M34" i="79"/>
  <c r="K34" i="79"/>
  <c r="J34" i="79"/>
  <c r="I34" i="79"/>
  <c r="G34" i="79"/>
  <c r="M33" i="79"/>
  <c r="K33" i="79"/>
  <c r="J33" i="79"/>
  <c r="I33" i="79"/>
  <c r="G33" i="79"/>
  <c r="M32" i="79"/>
  <c r="K32" i="79"/>
  <c r="J32" i="79"/>
  <c r="I32" i="79"/>
  <c r="G32" i="79"/>
  <c r="M31" i="79"/>
  <c r="K31" i="79"/>
  <c r="J31" i="79"/>
  <c r="I31" i="79"/>
  <c r="G31" i="79"/>
  <c r="M30" i="79"/>
  <c r="K30" i="79"/>
  <c r="J30" i="79"/>
  <c r="I30" i="79"/>
  <c r="G30" i="79"/>
  <c r="M29" i="79"/>
  <c r="K29" i="79"/>
  <c r="J29" i="79"/>
  <c r="I29" i="79"/>
  <c r="G29" i="79"/>
  <c r="M28" i="79"/>
  <c r="K28" i="79"/>
  <c r="J28" i="79"/>
  <c r="I28" i="79"/>
  <c r="G28" i="79"/>
  <c r="M27" i="79"/>
  <c r="K27" i="79"/>
  <c r="J27" i="79"/>
  <c r="I27" i="79"/>
  <c r="G27" i="79"/>
  <c r="M26" i="79"/>
  <c r="K26" i="79"/>
  <c r="J26" i="79"/>
  <c r="I26" i="79"/>
  <c r="G26" i="79"/>
  <c r="M25" i="79"/>
  <c r="K25" i="79"/>
  <c r="J25" i="79"/>
  <c r="I25" i="79"/>
  <c r="G25" i="79"/>
  <c r="M24" i="79"/>
  <c r="K24" i="79"/>
  <c r="J24" i="79"/>
  <c r="I24" i="79"/>
  <c r="G24" i="79"/>
  <c r="M23" i="79"/>
  <c r="K23" i="79"/>
  <c r="J23" i="79"/>
  <c r="I23" i="79"/>
  <c r="G23" i="79"/>
  <c r="M22" i="79"/>
  <c r="K22" i="79"/>
  <c r="J22" i="79"/>
  <c r="I22" i="79"/>
  <c r="G22" i="79"/>
  <c r="M21" i="79"/>
  <c r="K21" i="79"/>
  <c r="J21" i="79"/>
  <c r="I21" i="79"/>
  <c r="G21" i="79"/>
  <c r="M20" i="79"/>
  <c r="K20" i="79"/>
  <c r="J20" i="79"/>
  <c r="I20" i="79"/>
  <c r="G20" i="79"/>
  <c r="M19" i="79"/>
  <c r="K19" i="79"/>
  <c r="J19" i="79"/>
  <c r="I19" i="79"/>
  <c r="G19" i="79"/>
  <c r="M18" i="79"/>
  <c r="K18" i="79"/>
  <c r="J18" i="79"/>
  <c r="I18" i="79"/>
  <c r="G18" i="79"/>
  <c r="M17" i="79"/>
  <c r="K17" i="79"/>
  <c r="J17" i="79"/>
  <c r="I17" i="79"/>
  <c r="G17" i="79"/>
  <c r="M16" i="79"/>
  <c r="K16" i="79"/>
  <c r="J16" i="79"/>
  <c r="I16" i="79"/>
  <c r="G16" i="79"/>
  <c r="M15" i="79"/>
  <c r="K15" i="79"/>
  <c r="J15" i="79"/>
  <c r="I15" i="79"/>
  <c r="G15" i="79"/>
  <c r="M14" i="79"/>
  <c r="K14" i="79"/>
  <c r="J14" i="79"/>
  <c r="I14" i="79"/>
  <c r="G14" i="79"/>
  <c r="M13" i="79"/>
  <c r="K13" i="79"/>
  <c r="J13" i="79"/>
  <c r="I13" i="79"/>
  <c r="G13" i="79"/>
  <c r="M12" i="79"/>
  <c r="K12" i="79"/>
  <c r="J12" i="79"/>
  <c r="I12" i="79"/>
  <c r="G12" i="79"/>
  <c r="M11" i="79"/>
  <c r="K11" i="79"/>
  <c r="J11" i="79"/>
  <c r="I11" i="79"/>
  <c r="G11" i="79"/>
  <c r="M10" i="79"/>
  <c r="K10" i="79"/>
  <c r="J10" i="79"/>
  <c r="I10" i="79"/>
  <c r="G10" i="79"/>
  <c r="M9" i="79"/>
  <c r="K9" i="79"/>
  <c r="J9" i="79"/>
  <c r="I9" i="79"/>
  <c r="G9" i="79"/>
  <c r="M8" i="79"/>
  <c r="K8" i="79"/>
  <c r="J8" i="79"/>
  <c r="I8" i="79"/>
  <c r="G8" i="79"/>
  <c r="M10" i="78"/>
  <c r="L10" i="78"/>
  <c r="K10" i="78"/>
  <c r="J10" i="78"/>
  <c r="I10" i="78"/>
  <c r="H10" i="78"/>
  <c r="G10" i="78"/>
  <c r="F10" i="78"/>
  <c r="M9" i="78"/>
  <c r="K9" i="78"/>
  <c r="I9" i="78"/>
  <c r="G9" i="78"/>
  <c r="M8" i="78"/>
  <c r="K8" i="78"/>
  <c r="I8" i="78"/>
  <c r="G8" i="78"/>
  <c r="M7" i="78"/>
  <c r="K7" i="78"/>
  <c r="I7" i="78"/>
  <c r="G7" i="78"/>
  <c r="M87" i="77"/>
  <c r="K87" i="77"/>
  <c r="I87" i="77"/>
  <c r="G87" i="77"/>
  <c r="F87" i="77"/>
  <c r="M86" i="77"/>
  <c r="K86" i="77"/>
  <c r="J86" i="77"/>
  <c r="I86" i="77"/>
  <c r="G86" i="77"/>
  <c r="M85" i="77"/>
  <c r="K85" i="77"/>
  <c r="J85" i="77"/>
  <c r="I85" i="77"/>
  <c r="G85" i="77"/>
  <c r="M84" i="77"/>
  <c r="K84" i="77"/>
  <c r="J84" i="77"/>
  <c r="I84" i="77"/>
  <c r="G84" i="77"/>
  <c r="M83" i="77"/>
  <c r="K83" i="77"/>
  <c r="J83" i="77"/>
  <c r="I83" i="77"/>
  <c r="G83" i="77"/>
  <c r="M82" i="77"/>
  <c r="K82" i="77"/>
  <c r="J82" i="77"/>
  <c r="I82" i="77"/>
  <c r="G82" i="77"/>
  <c r="M81" i="77"/>
  <c r="K81" i="77"/>
  <c r="J81" i="77"/>
  <c r="I81" i="77"/>
  <c r="G81" i="77"/>
  <c r="M80" i="77"/>
  <c r="K80" i="77"/>
  <c r="J80" i="77"/>
  <c r="I80" i="77"/>
  <c r="G80" i="77"/>
  <c r="M79" i="77"/>
  <c r="K79" i="77"/>
  <c r="J79" i="77"/>
  <c r="I79" i="77"/>
  <c r="G79" i="77"/>
  <c r="M78" i="77"/>
  <c r="K78" i="77"/>
  <c r="J78" i="77"/>
  <c r="I78" i="77"/>
  <c r="G78" i="77"/>
  <c r="M77" i="77"/>
  <c r="K77" i="77"/>
  <c r="J77" i="77"/>
  <c r="I77" i="77"/>
  <c r="G77" i="77"/>
  <c r="M76" i="77"/>
  <c r="K76" i="77"/>
  <c r="J76" i="77"/>
  <c r="I76" i="77"/>
  <c r="G76" i="77"/>
  <c r="M75" i="77"/>
  <c r="K75" i="77"/>
  <c r="J75" i="77"/>
  <c r="I75" i="77"/>
  <c r="G75" i="77"/>
  <c r="M74" i="77"/>
  <c r="K74" i="77"/>
  <c r="J74" i="77"/>
  <c r="I74" i="77"/>
  <c r="G74" i="77"/>
  <c r="M73" i="77"/>
  <c r="K73" i="77"/>
  <c r="J73" i="77"/>
  <c r="I73" i="77"/>
  <c r="G73" i="77"/>
  <c r="M72" i="77"/>
  <c r="K72" i="77"/>
  <c r="J72" i="77"/>
  <c r="I72" i="77"/>
  <c r="G72" i="77"/>
  <c r="M71" i="77"/>
  <c r="K71" i="77"/>
  <c r="J71" i="77"/>
  <c r="I71" i="77"/>
  <c r="G71" i="77"/>
  <c r="M70" i="77"/>
  <c r="K70" i="77"/>
  <c r="J70" i="77"/>
  <c r="I70" i="77"/>
  <c r="G70" i="77"/>
  <c r="M69" i="77"/>
  <c r="K69" i="77"/>
  <c r="J69" i="77"/>
  <c r="I69" i="77"/>
  <c r="G69" i="77"/>
  <c r="M68" i="77"/>
  <c r="K68" i="77"/>
  <c r="J68" i="77"/>
  <c r="I68" i="77"/>
  <c r="G68" i="77"/>
  <c r="M67" i="77"/>
  <c r="K67" i="77"/>
  <c r="J67" i="77"/>
  <c r="I67" i="77"/>
  <c r="G67" i="77"/>
  <c r="M66" i="77"/>
  <c r="K66" i="77"/>
  <c r="I66" i="77"/>
  <c r="G66" i="77"/>
  <c r="M65" i="77"/>
  <c r="K65" i="77"/>
  <c r="I65" i="77"/>
  <c r="G65" i="77"/>
  <c r="M64" i="77"/>
  <c r="K64" i="77"/>
  <c r="I64" i="77"/>
  <c r="G64" i="77"/>
  <c r="M63" i="77"/>
  <c r="K63" i="77"/>
  <c r="I63" i="77"/>
  <c r="G63" i="77"/>
  <c r="M62" i="77"/>
  <c r="K62" i="77"/>
  <c r="I62" i="77"/>
  <c r="G62" i="77"/>
  <c r="M61" i="77"/>
  <c r="K61" i="77"/>
  <c r="J61" i="77"/>
  <c r="I61" i="77"/>
  <c r="G61" i="77"/>
  <c r="M60" i="77"/>
  <c r="K60" i="77"/>
  <c r="J60" i="77"/>
  <c r="I60" i="77"/>
  <c r="G60" i="77"/>
  <c r="M59" i="77"/>
  <c r="K59" i="77"/>
  <c r="J59" i="77"/>
  <c r="I59" i="77"/>
  <c r="G59" i="77"/>
  <c r="M58" i="77"/>
  <c r="K58" i="77"/>
  <c r="J58" i="77"/>
  <c r="I58" i="77"/>
  <c r="G58" i="77"/>
  <c r="M57" i="77"/>
  <c r="K57" i="77"/>
  <c r="J57" i="77"/>
  <c r="I57" i="77"/>
  <c r="G57" i="77"/>
  <c r="M56" i="77"/>
  <c r="K56" i="77"/>
  <c r="J56" i="77"/>
  <c r="I56" i="77"/>
  <c r="G56" i="77"/>
  <c r="M55" i="77"/>
  <c r="K55" i="77"/>
  <c r="J55" i="77"/>
  <c r="I55" i="77"/>
  <c r="G55" i="77"/>
  <c r="M54" i="77"/>
  <c r="K54" i="77"/>
  <c r="J54" i="77"/>
  <c r="I54" i="77"/>
  <c r="G54" i="77"/>
  <c r="M53" i="77"/>
  <c r="K53" i="77"/>
  <c r="J53" i="77"/>
  <c r="I53" i="77"/>
  <c r="G53" i="77"/>
  <c r="M52" i="77"/>
  <c r="K52" i="77"/>
  <c r="J52" i="77"/>
  <c r="I52" i="77"/>
  <c r="G52" i="77"/>
  <c r="M51" i="77"/>
  <c r="K51" i="77"/>
  <c r="J51" i="77"/>
  <c r="I51" i="77"/>
  <c r="G51" i="77"/>
  <c r="M50" i="77"/>
  <c r="K50" i="77"/>
  <c r="J50" i="77"/>
  <c r="I50" i="77"/>
  <c r="G50" i="77"/>
  <c r="M49" i="77"/>
  <c r="K49" i="77"/>
  <c r="J49" i="77"/>
  <c r="I49" i="77"/>
  <c r="G49" i="77"/>
  <c r="M48" i="77"/>
  <c r="K48" i="77"/>
  <c r="J48" i="77"/>
  <c r="I48" i="77"/>
  <c r="G48" i="77"/>
  <c r="M47" i="77"/>
  <c r="K47" i="77"/>
  <c r="J47" i="77"/>
  <c r="I47" i="77"/>
  <c r="G47" i="77"/>
  <c r="M46" i="77"/>
  <c r="K46" i="77"/>
  <c r="I46" i="77"/>
  <c r="G46" i="77"/>
  <c r="M45" i="77"/>
  <c r="K45" i="77"/>
  <c r="J45" i="77"/>
  <c r="I45" i="77"/>
  <c r="G45" i="77"/>
  <c r="M44" i="77"/>
  <c r="K44" i="77"/>
  <c r="J44" i="77"/>
  <c r="I44" i="77"/>
  <c r="G44" i="77"/>
  <c r="M43" i="77"/>
  <c r="K43" i="77"/>
  <c r="J43" i="77"/>
  <c r="I43" i="77"/>
  <c r="G43" i="77"/>
  <c r="M42" i="77"/>
  <c r="K42" i="77"/>
  <c r="J42" i="77"/>
  <c r="I42" i="77"/>
  <c r="G42" i="77"/>
  <c r="M41" i="77"/>
  <c r="K41" i="77"/>
  <c r="J41" i="77"/>
  <c r="I41" i="77"/>
  <c r="G41" i="77"/>
  <c r="M40" i="77"/>
  <c r="K40" i="77"/>
  <c r="J40" i="77"/>
  <c r="I40" i="77"/>
  <c r="G40" i="77"/>
  <c r="M39" i="77"/>
  <c r="K39" i="77"/>
  <c r="J39" i="77"/>
  <c r="I39" i="77"/>
  <c r="G39" i="77"/>
  <c r="M38" i="77"/>
  <c r="K38" i="77"/>
  <c r="J38" i="77"/>
  <c r="I38" i="77"/>
  <c r="G38" i="77"/>
  <c r="M37" i="77"/>
  <c r="K37" i="77"/>
  <c r="J37" i="77"/>
  <c r="I37" i="77"/>
  <c r="G37" i="77"/>
  <c r="M36" i="77"/>
  <c r="K36" i="77"/>
  <c r="J36" i="77"/>
  <c r="I36" i="77"/>
  <c r="G36" i="77"/>
  <c r="M35" i="77"/>
  <c r="K35" i="77"/>
  <c r="J35" i="77"/>
  <c r="I35" i="77"/>
  <c r="G35" i="77"/>
  <c r="M34" i="77"/>
  <c r="K34" i="77"/>
  <c r="J34" i="77"/>
  <c r="I34" i="77"/>
  <c r="G34" i="77"/>
  <c r="M33" i="77"/>
  <c r="K33" i="77"/>
  <c r="J33" i="77"/>
  <c r="I33" i="77"/>
  <c r="G33" i="77"/>
  <c r="M32" i="77"/>
  <c r="K32" i="77"/>
  <c r="J32" i="77"/>
  <c r="I32" i="77"/>
  <c r="G32" i="77"/>
  <c r="M31" i="77"/>
  <c r="K31" i="77"/>
  <c r="J31" i="77"/>
  <c r="I31" i="77"/>
  <c r="G31" i="77"/>
  <c r="M30" i="77"/>
  <c r="K30" i="77"/>
  <c r="J30" i="77"/>
  <c r="I30" i="77"/>
  <c r="G30" i="77"/>
  <c r="M29" i="77"/>
  <c r="K29" i="77"/>
  <c r="J29" i="77"/>
  <c r="I29" i="77"/>
  <c r="G29" i="77"/>
  <c r="M28" i="77"/>
  <c r="K28" i="77"/>
  <c r="J28" i="77"/>
  <c r="I28" i="77"/>
  <c r="G28" i="77"/>
  <c r="M27" i="77"/>
  <c r="K27" i="77"/>
  <c r="J27" i="77"/>
  <c r="I27" i="77"/>
  <c r="G27" i="77"/>
  <c r="M26" i="77"/>
  <c r="K26" i="77"/>
  <c r="J26" i="77"/>
  <c r="I26" i="77"/>
  <c r="G26" i="77"/>
  <c r="M25" i="77"/>
  <c r="K25" i="77"/>
  <c r="J25" i="77"/>
  <c r="I25" i="77"/>
  <c r="G25" i="77"/>
  <c r="M24" i="77"/>
  <c r="K24" i="77"/>
  <c r="J24" i="77"/>
  <c r="I24" i="77"/>
  <c r="G24" i="77"/>
  <c r="M23" i="77"/>
  <c r="K23" i="77"/>
  <c r="J23" i="77"/>
  <c r="I23" i="77"/>
  <c r="G23" i="77"/>
  <c r="M22" i="77"/>
  <c r="K22" i="77"/>
  <c r="J22" i="77"/>
  <c r="I22" i="77"/>
  <c r="G22" i="77"/>
  <c r="M21" i="77"/>
  <c r="K21" i="77"/>
  <c r="J21" i="77"/>
  <c r="I21" i="77"/>
  <c r="G21" i="77"/>
  <c r="M20" i="77"/>
  <c r="K20" i="77"/>
  <c r="J20" i="77"/>
  <c r="I20" i="77"/>
  <c r="G20" i="77"/>
  <c r="M19" i="77"/>
  <c r="K19" i="77"/>
  <c r="J19" i="77"/>
  <c r="I19" i="77"/>
  <c r="G19" i="77"/>
  <c r="M18" i="77"/>
  <c r="K18" i="77"/>
  <c r="J18" i="77"/>
  <c r="I18" i="77"/>
  <c r="G18" i="77"/>
  <c r="M17" i="77"/>
  <c r="K17" i="77"/>
  <c r="J17" i="77"/>
  <c r="I17" i="77"/>
  <c r="G17" i="77"/>
  <c r="M16" i="77"/>
  <c r="K16" i="77"/>
  <c r="J16" i="77"/>
  <c r="I16" i="77"/>
  <c r="G16" i="77"/>
  <c r="M15" i="77"/>
  <c r="K15" i="77"/>
  <c r="J15" i="77"/>
  <c r="I15" i="77"/>
  <c r="G15" i="77"/>
  <c r="M14" i="77"/>
  <c r="K14" i="77"/>
  <c r="J14" i="77"/>
  <c r="I14" i="77"/>
  <c r="G14" i="77"/>
  <c r="M13" i="77"/>
  <c r="K13" i="77"/>
  <c r="J13" i="77"/>
  <c r="I13" i="77"/>
  <c r="G13" i="77"/>
  <c r="M12" i="77"/>
  <c r="K12" i="77"/>
  <c r="J12" i="77"/>
  <c r="I12" i="77"/>
  <c r="G12" i="77"/>
  <c r="M11" i="77"/>
  <c r="K11" i="77"/>
  <c r="J11" i="77"/>
  <c r="I11" i="77"/>
  <c r="G11" i="77"/>
  <c r="M10" i="77"/>
  <c r="K10" i="77"/>
  <c r="J10" i="77"/>
  <c r="I10" i="77"/>
  <c r="G10" i="77"/>
  <c r="M9" i="77"/>
  <c r="K9" i="77"/>
  <c r="J9" i="77"/>
  <c r="I9" i="77"/>
  <c r="G9" i="77"/>
  <c r="M8" i="77"/>
  <c r="K8" i="77"/>
  <c r="J8" i="77"/>
  <c r="I8" i="77"/>
  <c r="G8" i="77"/>
  <c r="M10" i="76"/>
  <c r="L10" i="76"/>
  <c r="K10" i="76"/>
  <c r="J10" i="76"/>
  <c r="I10" i="76"/>
  <c r="H10" i="76"/>
  <c r="G10" i="76"/>
  <c r="F10" i="76"/>
  <c r="M9" i="76"/>
  <c r="K9" i="76"/>
  <c r="I9" i="76"/>
  <c r="G9" i="76"/>
  <c r="M8" i="76"/>
  <c r="K8" i="76"/>
  <c r="I8" i="76"/>
  <c r="G8" i="76"/>
  <c r="M7" i="76"/>
  <c r="K7" i="76"/>
  <c r="I7" i="76"/>
  <c r="G7" i="76"/>
  <c r="M87" i="75"/>
  <c r="K87" i="75"/>
  <c r="I87" i="75"/>
  <c r="G87" i="75"/>
  <c r="F87" i="75"/>
  <c r="M86" i="75"/>
  <c r="K86" i="75"/>
  <c r="J86" i="75"/>
  <c r="I86" i="75"/>
  <c r="G86" i="75"/>
  <c r="M85" i="75"/>
  <c r="K85" i="75"/>
  <c r="J85" i="75"/>
  <c r="I85" i="75"/>
  <c r="G85" i="75"/>
  <c r="M84" i="75"/>
  <c r="K84" i="75"/>
  <c r="J84" i="75"/>
  <c r="I84" i="75"/>
  <c r="G84" i="75"/>
  <c r="M83" i="75"/>
  <c r="K83" i="75"/>
  <c r="J83" i="75"/>
  <c r="I83" i="75"/>
  <c r="G83" i="75"/>
  <c r="M82" i="75"/>
  <c r="K82" i="75"/>
  <c r="J82" i="75"/>
  <c r="I82" i="75"/>
  <c r="G82" i="75"/>
  <c r="M81" i="75"/>
  <c r="K81" i="75"/>
  <c r="J81" i="75"/>
  <c r="I81" i="75"/>
  <c r="G81" i="75"/>
  <c r="M80" i="75"/>
  <c r="K80" i="75"/>
  <c r="J80" i="75"/>
  <c r="I80" i="75"/>
  <c r="G80" i="75"/>
  <c r="M79" i="75"/>
  <c r="K79" i="75"/>
  <c r="J79" i="75"/>
  <c r="I79" i="75"/>
  <c r="G79" i="75"/>
  <c r="M78" i="75"/>
  <c r="K78" i="75"/>
  <c r="J78" i="75"/>
  <c r="I78" i="75"/>
  <c r="G78" i="75"/>
  <c r="M77" i="75"/>
  <c r="K77" i="75"/>
  <c r="J77" i="75"/>
  <c r="I77" i="75"/>
  <c r="G77" i="75"/>
  <c r="M76" i="75"/>
  <c r="K76" i="75"/>
  <c r="J76" i="75"/>
  <c r="I76" i="75"/>
  <c r="G76" i="75"/>
  <c r="M75" i="75"/>
  <c r="K75" i="75"/>
  <c r="J75" i="75"/>
  <c r="I75" i="75"/>
  <c r="G75" i="75"/>
  <c r="M74" i="75"/>
  <c r="K74" i="75"/>
  <c r="J74" i="75"/>
  <c r="I74" i="75"/>
  <c r="G74" i="75"/>
  <c r="M73" i="75"/>
  <c r="K73" i="75"/>
  <c r="J73" i="75"/>
  <c r="I73" i="75"/>
  <c r="G73" i="75"/>
  <c r="M72" i="75"/>
  <c r="K72" i="75"/>
  <c r="J72" i="75"/>
  <c r="I72" i="75"/>
  <c r="G72" i="75"/>
  <c r="M71" i="75"/>
  <c r="K71" i="75"/>
  <c r="J71" i="75"/>
  <c r="I71" i="75"/>
  <c r="G71" i="75"/>
  <c r="M70" i="75"/>
  <c r="K70" i="75"/>
  <c r="J70" i="75"/>
  <c r="I70" i="75"/>
  <c r="G70" i="75"/>
  <c r="M69" i="75"/>
  <c r="K69" i="75"/>
  <c r="J69" i="75"/>
  <c r="I69" i="75"/>
  <c r="G69" i="75"/>
  <c r="M68" i="75"/>
  <c r="K68" i="75"/>
  <c r="J68" i="75"/>
  <c r="I68" i="75"/>
  <c r="G68" i="75"/>
  <c r="M67" i="75"/>
  <c r="K67" i="75"/>
  <c r="J67" i="75"/>
  <c r="I67" i="75"/>
  <c r="G67" i="75"/>
  <c r="M66" i="75"/>
  <c r="K66" i="75"/>
  <c r="I66" i="75"/>
  <c r="G66" i="75"/>
  <c r="M65" i="75"/>
  <c r="K65" i="75"/>
  <c r="I65" i="75"/>
  <c r="G65" i="75"/>
  <c r="M64" i="75"/>
  <c r="K64" i="75"/>
  <c r="I64" i="75"/>
  <c r="G64" i="75"/>
  <c r="M63" i="75"/>
  <c r="K63" i="75"/>
  <c r="I63" i="75"/>
  <c r="G63" i="75"/>
  <c r="M62" i="75"/>
  <c r="K62" i="75"/>
  <c r="I62" i="75"/>
  <c r="G62" i="75"/>
  <c r="M61" i="75"/>
  <c r="K61" i="75"/>
  <c r="J61" i="75"/>
  <c r="I61" i="75"/>
  <c r="G61" i="75"/>
  <c r="M60" i="75"/>
  <c r="K60" i="75"/>
  <c r="J60" i="75"/>
  <c r="I60" i="75"/>
  <c r="G60" i="75"/>
  <c r="M59" i="75"/>
  <c r="K59" i="75"/>
  <c r="J59" i="75"/>
  <c r="I59" i="75"/>
  <c r="G59" i="75"/>
  <c r="M58" i="75"/>
  <c r="K58" i="75"/>
  <c r="J58" i="75"/>
  <c r="I58" i="75"/>
  <c r="G58" i="75"/>
  <c r="M57" i="75"/>
  <c r="K57" i="75"/>
  <c r="J57" i="75"/>
  <c r="I57" i="75"/>
  <c r="G57" i="75"/>
  <c r="M56" i="75"/>
  <c r="K56" i="75"/>
  <c r="J56" i="75"/>
  <c r="I56" i="75"/>
  <c r="G56" i="75"/>
  <c r="M55" i="75"/>
  <c r="K55" i="75"/>
  <c r="J55" i="75"/>
  <c r="I55" i="75"/>
  <c r="G55" i="75"/>
  <c r="M54" i="75"/>
  <c r="K54" i="75"/>
  <c r="J54" i="75"/>
  <c r="I54" i="75"/>
  <c r="G54" i="75"/>
  <c r="M53" i="75"/>
  <c r="K53" i="75"/>
  <c r="J53" i="75"/>
  <c r="I53" i="75"/>
  <c r="G53" i="75"/>
  <c r="M52" i="75"/>
  <c r="K52" i="75"/>
  <c r="J52" i="75"/>
  <c r="I52" i="75"/>
  <c r="G52" i="75"/>
  <c r="M51" i="75"/>
  <c r="K51" i="75"/>
  <c r="J51" i="75"/>
  <c r="I51" i="75"/>
  <c r="G51" i="75"/>
  <c r="M50" i="75"/>
  <c r="K50" i="75"/>
  <c r="J50" i="75"/>
  <c r="I50" i="75"/>
  <c r="G50" i="75"/>
  <c r="M49" i="75"/>
  <c r="K49" i="75"/>
  <c r="J49" i="75"/>
  <c r="I49" i="75"/>
  <c r="G49" i="75"/>
  <c r="M48" i="75"/>
  <c r="K48" i="75"/>
  <c r="J48" i="75"/>
  <c r="I48" i="75"/>
  <c r="G48" i="75"/>
  <c r="M47" i="75"/>
  <c r="K47" i="75"/>
  <c r="J47" i="75"/>
  <c r="I47" i="75"/>
  <c r="G47" i="75"/>
  <c r="M46" i="75"/>
  <c r="K46" i="75"/>
  <c r="I46" i="75"/>
  <c r="G46" i="75"/>
  <c r="M45" i="75"/>
  <c r="K45" i="75"/>
  <c r="J45" i="75"/>
  <c r="I45" i="75"/>
  <c r="G45" i="75"/>
  <c r="M44" i="75"/>
  <c r="K44" i="75"/>
  <c r="J44" i="75"/>
  <c r="I44" i="75"/>
  <c r="G44" i="75"/>
  <c r="M43" i="75"/>
  <c r="K43" i="75"/>
  <c r="J43" i="75"/>
  <c r="I43" i="75"/>
  <c r="G43" i="75"/>
  <c r="M42" i="75"/>
  <c r="K42" i="75"/>
  <c r="J42" i="75"/>
  <c r="I42" i="75"/>
  <c r="G42" i="75"/>
  <c r="M41" i="75"/>
  <c r="K41" i="75"/>
  <c r="J41" i="75"/>
  <c r="I41" i="75"/>
  <c r="G41" i="75"/>
  <c r="M40" i="75"/>
  <c r="K40" i="75"/>
  <c r="J40" i="75"/>
  <c r="I40" i="75"/>
  <c r="G40" i="75"/>
  <c r="M39" i="75"/>
  <c r="K39" i="75"/>
  <c r="J39" i="75"/>
  <c r="I39" i="75"/>
  <c r="G39" i="75"/>
  <c r="M38" i="75"/>
  <c r="K38" i="75"/>
  <c r="J38" i="75"/>
  <c r="I38" i="75"/>
  <c r="G38" i="75"/>
  <c r="M37" i="75"/>
  <c r="K37" i="75"/>
  <c r="J37" i="75"/>
  <c r="I37" i="75"/>
  <c r="G37" i="75"/>
  <c r="M36" i="75"/>
  <c r="K36" i="75"/>
  <c r="J36" i="75"/>
  <c r="I36" i="75"/>
  <c r="G36" i="75"/>
  <c r="M35" i="75"/>
  <c r="K35" i="75"/>
  <c r="J35" i="75"/>
  <c r="I35" i="75"/>
  <c r="G35" i="75"/>
  <c r="M34" i="75"/>
  <c r="K34" i="75"/>
  <c r="J34" i="75"/>
  <c r="I34" i="75"/>
  <c r="G34" i="75"/>
  <c r="M33" i="75"/>
  <c r="K33" i="75"/>
  <c r="J33" i="75"/>
  <c r="I33" i="75"/>
  <c r="G33" i="75"/>
  <c r="M32" i="75"/>
  <c r="K32" i="75"/>
  <c r="J32" i="75"/>
  <c r="I32" i="75"/>
  <c r="G32" i="75"/>
  <c r="M31" i="75"/>
  <c r="K31" i="75"/>
  <c r="J31" i="75"/>
  <c r="I31" i="75"/>
  <c r="G31" i="75"/>
  <c r="M30" i="75"/>
  <c r="K30" i="75"/>
  <c r="J30" i="75"/>
  <c r="I30" i="75"/>
  <c r="G30" i="75"/>
  <c r="M29" i="75"/>
  <c r="K29" i="75"/>
  <c r="J29" i="75"/>
  <c r="I29" i="75"/>
  <c r="G29" i="75"/>
  <c r="M28" i="75"/>
  <c r="K28" i="75"/>
  <c r="J28" i="75"/>
  <c r="I28" i="75"/>
  <c r="G28" i="75"/>
  <c r="M27" i="75"/>
  <c r="K27" i="75"/>
  <c r="J27" i="75"/>
  <c r="I27" i="75"/>
  <c r="G27" i="75"/>
  <c r="M26" i="75"/>
  <c r="K26" i="75"/>
  <c r="J26" i="75"/>
  <c r="I26" i="75"/>
  <c r="G26" i="75"/>
  <c r="M25" i="75"/>
  <c r="K25" i="75"/>
  <c r="J25" i="75"/>
  <c r="I25" i="75"/>
  <c r="G25" i="75"/>
  <c r="M24" i="75"/>
  <c r="K24" i="75"/>
  <c r="J24" i="75"/>
  <c r="I24" i="75"/>
  <c r="G24" i="75"/>
  <c r="M23" i="75"/>
  <c r="K23" i="75"/>
  <c r="J23" i="75"/>
  <c r="I23" i="75"/>
  <c r="G23" i="75"/>
  <c r="M22" i="75"/>
  <c r="K22" i="75"/>
  <c r="J22" i="75"/>
  <c r="I22" i="75"/>
  <c r="G22" i="75"/>
  <c r="M21" i="75"/>
  <c r="K21" i="75"/>
  <c r="J21" i="75"/>
  <c r="I21" i="75"/>
  <c r="G21" i="75"/>
  <c r="M20" i="75"/>
  <c r="K20" i="75"/>
  <c r="J20" i="75"/>
  <c r="I20" i="75"/>
  <c r="G20" i="75"/>
  <c r="M19" i="75"/>
  <c r="K19" i="75"/>
  <c r="J19" i="75"/>
  <c r="I19" i="75"/>
  <c r="G19" i="75"/>
  <c r="M18" i="75"/>
  <c r="K18" i="75"/>
  <c r="J18" i="75"/>
  <c r="I18" i="75"/>
  <c r="G18" i="75"/>
  <c r="M17" i="75"/>
  <c r="K17" i="75"/>
  <c r="J17" i="75"/>
  <c r="I17" i="75"/>
  <c r="G17" i="75"/>
  <c r="M16" i="75"/>
  <c r="K16" i="75"/>
  <c r="J16" i="75"/>
  <c r="I16" i="75"/>
  <c r="G16" i="75"/>
  <c r="M15" i="75"/>
  <c r="K15" i="75"/>
  <c r="J15" i="75"/>
  <c r="I15" i="75"/>
  <c r="G15" i="75"/>
  <c r="M14" i="75"/>
  <c r="K14" i="75"/>
  <c r="J14" i="75"/>
  <c r="I14" i="75"/>
  <c r="G14" i="75"/>
  <c r="M13" i="75"/>
  <c r="K13" i="75"/>
  <c r="J13" i="75"/>
  <c r="I13" i="75"/>
  <c r="G13" i="75"/>
  <c r="M12" i="75"/>
  <c r="K12" i="75"/>
  <c r="J12" i="75"/>
  <c r="I12" i="75"/>
  <c r="G12" i="75"/>
  <c r="M11" i="75"/>
  <c r="K11" i="75"/>
  <c r="J11" i="75"/>
  <c r="I11" i="75"/>
  <c r="G11" i="75"/>
  <c r="M10" i="75"/>
  <c r="K10" i="75"/>
  <c r="J10" i="75"/>
  <c r="I10" i="75"/>
  <c r="G10" i="75"/>
  <c r="M9" i="75"/>
  <c r="K9" i="75"/>
  <c r="J9" i="75"/>
  <c r="I9" i="75"/>
  <c r="G9" i="75"/>
  <c r="M8" i="75"/>
  <c r="K8" i="75"/>
  <c r="J8" i="75"/>
  <c r="I8" i="75"/>
  <c r="G8" i="75"/>
  <c r="M10" i="74"/>
  <c r="L10" i="74"/>
  <c r="K10" i="74"/>
  <c r="J10" i="74"/>
  <c r="I10" i="74"/>
  <c r="H10" i="74"/>
  <c r="G10" i="74"/>
  <c r="F10" i="74"/>
  <c r="M9" i="74"/>
  <c r="K9" i="74"/>
  <c r="I9" i="74"/>
  <c r="G9" i="74"/>
  <c r="M8" i="74"/>
  <c r="K8" i="74"/>
  <c r="I8" i="74"/>
  <c r="G8" i="74"/>
  <c r="M7" i="74"/>
  <c r="K7" i="74"/>
  <c r="I7" i="74"/>
  <c r="G7" i="74"/>
  <c r="M87" i="73"/>
  <c r="K87" i="73"/>
  <c r="I87" i="73"/>
  <c r="G87" i="73"/>
  <c r="F87" i="73"/>
  <c r="M86" i="73"/>
  <c r="K86" i="73"/>
  <c r="J86" i="73"/>
  <c r="I86" i="73"/>
  <c r="G86" i="73"/>
  <c r="M85" i="73"/>
  <c r="K85" i="73"/>
  <c r="J85" i="73"/>
  <c r="I85" i="73"/>
  <c r="G85" i="73"/>
  <c r="M84" i="73"/>
  <c r="K84" i="73"/>
  <c r="J84" i="73"/>
  <c r="I84" i="73"/>
  <c r="G84" i="73"/>
  <c r="M83" i="73"/>
  <c r="K83" i="73"/>
  <c r="J83" i="73"/>
  <c r="I83" i="73"/>
  <c r="G83" i="73"/>
  <c r="M82" i="73"/>
  <c r="K82" i="73"/>
  <c r="J82" i="73"/>
  <c r="I82" i="73"/>
  <c r="G82" i="73"/>
  <c r="M81" i="73"/>
  <c r="K81" i="73"/>
  <c r="J81" i="73"/>
  <c r="I81" i="73"/>
  <c r="G81" i="73"/>
  <c r="M80" i="73"/>
  <c r="K80" i="73"/>
  <c r="J80" i="73"/>
  <c r="I80" i="73"/>
  <c r="G80" i="73"/>
  <c r="M79" i="73"/>
  <c r="K79" i="73"/>
  <c r="J79" i="73"/>
  <c r="I79" i="73"/>
  <c r="G79" i="73"/>
  <c r="M78" i="73"/>
  <c r="K78" i="73"/>
  <c r="J78" i="73"/>
  <c r="I78" i="73"/>
  <c r="G78" i="73"/>
  <c r="M77" i="73"/>
  <c r="K77" i="73"/>
  <c r="J77" i="73"/>
  <c r="I77" i="73"/>
  <c r="G77" i="73"/>
  <c r="M76" i="73"/>
  <c r="K76" i="73"/>
  <c r="J76" i="73"/>
  <c r="I76" i="73"/>
  <c r="G76" i="73"/>
  <c r="M75" i="73"/>
  <c r="K75" i="73"/>
  <c r="J75" i="73"/>
  <c r="I75" i="73"/>
  <c r="G75" i="73"/>
  <c r="M74" i="73"/>
  <c r="K74" i="73"/>
  <c r="J74" i="73"/>
  <c r="I74" i="73"/>
  <c r="G74" i="73"/>
  <c r="M73" i="73"/>
  <c r="K73" i="73"/>
  <c r="J73" i="73"/>
  <c r="I73" i="73"/>
  <c r="G73" i="73"/>
  <c r="M72" i="73"/>
  <c r="K72" i="73"/>
  <c r="J72" i="73"/>
  <c r="I72" i="73"/>
  <c r="G72" i="73"/>
  <c r="M71" i="73"/>
  <c r="K71" i="73"/>
  <c r="J71" i="73"/>
  <c r="I71" i="73"/>
  <c r="G71" i="73"/>
  <c r="M70" i="73"/>
  <c r="K70" i="73"/>
  <c r="J70" i="73"/>
  <c r="I70" i="73"/>
  <c r="G70" i="73"/>
  <c r="M69" i="73"/>
  <c r="K69" i="73"/>
  <c r="J69" i="73"/>
  <c r="I69" i="73"/>
  <c r="G69" i="73"/>
  <c r="M68" i="73"/>
  <c r="K68" i="73"/>
  <c r="J68" i="73"/>
  <c r="I68" i="73"/>
  <c r="G68" i="73"/>
  <c r="M67" i="73"/>
  <c r="K67" i="73"/>
  <c r="J67" i="73"/>
  <c r="I67" i="73"/>
  <c r="G67" i="73"/>
  <c r="M66" i="73"/>
  <c r="K66" i="73"/>
  <c r="I66" i="73"/>
  <c r="G66" i="73"/>
  <c r="M65" i="73"/>
  <c r="K65" i="73"/>
  <c r="I65" i="73"/>
  <c r="G65" i="73"/>
  <c r="M64" i="73"/>
  <c r="K64" i="73"/>
  <c r="I64" i="73"/>
  <c r="G64" i="73"/>
  <c r="M63" i="73"/>
  <c r="K63" i="73"/>
  <c r="I63" i="73"/>
  <c r="G63" i="73"/>
  <c r="M62" i="73"/>
  <c r="K62" i="73"/>
  <c r="I62" i="73"/>
  <c r="G62" i="73"/>
  <c r="M61" i="73"/>
  <c r="K61" i="73"/>
  <c r="J61" i="73"/>
  <c r="I61" i="73"/>
  <c r="G61" i="73"/>
  <c r="M60" i="73"/>
  <c r="K60" i="73"/>
  <c r="J60" i="73"/>
  <c r="I60" i="73"/>
  <c r="G60" i="73"/>
  <c r="M59" i="73"/>
  <c r="K59" i="73"/>
  <c r="J59" i="73"/>
  <c r="I59" i="73"/>
  <c r="G59" i="73"/>
  <c r="M58" i="73"/>
  <c r="K58" i="73"/>
  <c r="J58" i="73"/>
  <c r="I58" i="73"/>
  <c r="G58" i="73"/>
  <c r="M57" i="73"/>
  <c r="K57" i="73"/>
  <c r="J57" i="73"/>
  <c r="I57" i="73"/>
  <c r="G57" i="73"/>
  <c r="M56" i="73"/>
  <c r="K56" i="73"/>
  <c r="J56" i="73"/>
  <c r="I56" i="73"/>
  <c r="G56" i="73"/>
  <c r="M55" i="73"/>
  <c r="K55" i="73"/>
  <c r="J55" i="73"/>
  <c r="I55" i="73"/>
  <c r="G55" i="73"/>
  <c r="M54" i="73"/>
  <c r="K54" i="73"/>
  <c r="J54" i="73"/>
  <c r="I54" i="73"/>
  <c r="G54" i="73"/>
  <c r="M53" i="73"/>
  <c r="K53" i="73"/>
  <c r="J53" i="73"/>
  <c r="I53" i="73"/>
  <c r="G53" i="73"/>
  <c r="M52" i="73"/>
  <c r="K52" i="73"/>
  <c r="J52" i="73"/>
  <c r="I52" i="73"/>
  <c r="G52" i="73"/>
  <c r="M51" i="73"/>
  <c r="K51" i="73"/>
  <c r="J51" i="73"/>
  <c r="I51" i="73"/>
  <c r="G51" i="73"/>
  <c r="M50" i="73"/>
  <c r="K50" i="73"/>
  <c r="J50" i="73"/>
  <c r="I50" i="73"/>
  <c r="G50" i="73"/>
  <c r="M49" i="73"/>
  <c r="K49" i="73"/>
  <c r="J49" i="73"/>
  <c r="I49" i="73"/>
  <c r="G49" i="73"/>
  <c r="M48" i="73"/>
  <c r="K48" i="73"/>
  <c r="J48" i="73"/>
  <c r="I48" i="73"/>
  <c r="G48" i="73"/>
  <c r="M47" i="73"/>
  <c r="K47" i="73"/>
  <c r="J47" i="73"/>
  <c r="I47" i="73"/>
  <c r="G47" i="73"/>
  <c r="M46" i="73"/>
  <c r="K46" i="73"/>
  <c r="I46" i="73"/>
  <c r="G46" i="73"/>
  <c r="M45" i="73"/>
  <c r="K45" i="73"/>
  <c r="J45" i="73"/>
  <c r="I45" i="73"/>
  <c r="G45" i="73"/>
  <c r="M44" i="73"/>
  <c r="K44" i="73"/>
  <c r="J44" i="73"/>
  <c r="I44" i="73"/>
  <c r="G44" i="73"/>
  <c r="M43" i="73"/>
  <c r="K43" i="73"/>
  <c r="J43" i="73"/>
  <c r="I43" i="73"/>
  <c r="G43" i="73"/>
  <c r="M42" i="73"/>
  <c r="K42" i="73"/>
  <c r="J42" i="73"/>
  <c r="I42" i="73"/>
  <c r="G42" i="73"/>
  <c r="M41" i="73"/>
  <c r="K41" i="73"/>
  <c r="J41" i="73"/>
  <c r="I41" i="73"/>
  <c r="G41" i="73"/>
  <c r="M40" i="73"/>
  <c r="K40" i="73"/>
  <c r="J40" i="73"/>
  <c r="I40" i="73"/>
  <c r="G40" i="73"/>
  <c r="M39" i="73"/>
  <c r="K39" i="73"/>
  <c r="J39" i="73"/>
  <c r="I39" i="73"/>
  <c r="G39" i="73"/>
  <c r="M38" i="73"/>
  <c r="K38" i="73"/>
  <c r="J38" i="73"/>
  <c r="I38" i="73"/>
  <c r="G38" i="73"/>
  <c r="M37" i="73"/>
  <c r="K37" i="73"/>
  <c r="J37" i="73"/>
  <c r="I37" i="73"/>
  <c r="G37" i="73"/>
  <c r="M36" i="73"/>
  <c r="K36" i="73"/>
  <c r="J36" i="73"/>
  <c r="I36" i="73"/>
  <c r="G36" i="73"/>
  <c r="M35" i="73"/>
  <c r="K35" i="73"/>
  <c r="J35" i="73"/>
  <c r="I35" i="73"/>
  <c r="G35" i="73"/>
  <c r="M34" i="73"/>
  <c r="K34" i="73"/>
  <c r="J34" i="73"/>
  <c r="I34" i="73"/>
  <c r="G34" i="73"/>
  <c r="M33" i="73"/>
  <c r="K33" i="73"/>
  <c r="J33" i="73"/>
  <c r="I33" i="73"/>
  <c r="G33" i="73"/>
  <c r="M32" i="73"/>
  <c r="K32" i="73"/>
  <c r="J32" i="73"/>
  <c r="I32" i="73"/>
  <c r="G32" i="73"/>
  <c r="M31" i="73"/>
  <c r="K31" i="73"/>
  <c r="J31" i="73"/>
  <c r="I31" i="73"/>
  <c r="G31" i="73"/>
  <c r="M30" i="73"/>
  <c r="K30" i="73"/>
  <c r="J30" i="73"/>
  <c r="I30" i="73"/>
  <c r="G30" i="73"/>
  <c r="M29" i="73"/>
  <c r="K29" i="73"/>
  <c r="J29" i="73"/>
  <c r="I29" i="73"/>
  <c r="G29" i="73"/>
  <c r="M28" i="73"/>
  <c r="K28" i="73"/>
  <c r="J28" i="73"/>
  <c r="I28" i="73"/>
  <c r="G28" i="73"/>
  <c r="M27" i="73"/>
  <c r="K27" i="73"/>
  <c r="J27" i="73"/>
  <c r="I27" i="73"/>
  <c r="G27" i="73"/>
  <c r="M26" i="73"/>
  <c r="K26" i="73"/>
  <c r="J26" i="73"/>
  <c r="I26" i="73"/>
  <c r="G26" i="73"/>
  <c r="M25" i="73"/>
  <c r="K25" i="73"/>
  <c r="J25" i="73"/>
  <c r="I25" i="73"/>
  <c r="G25" i="73"/>
  <c r="M24" i="73"/>
  <c r="K24" i="73"/>
  <c r="J24" i="73"/>
  <c r="I24" i="73"/>
  <c r="G24" i="73"/>
  <c r="M23" i="73"/>
  <c r="K23" i="73"/>
  <c r="J23" i="73"/>
  <c r="I23" i="73"/>
  <c r="G23" i="73"/>
  <c r="M22" i="73"/>
  <c r="K22" i="73"/>
  <c r="J22" i="73"/>
  <c r="I22" i="73"/>
  <c r="G22" i="73"/>
  <c r="M21" i="73"/>
  <c r="K21" i="73"/>
  <c r="J21" i="73"/>
  <c r="I21" i="73"/>
  <c r="G21" i="73"/>
  <c r="M20" i="73"/>
  <c r="K20" i="73"/>
  <c r="J20" i="73"/>
  <c r="I20" i="73"/>
  <c r="G20" i="73"/>
  <c r="M19" i="73"/>
  <c r="K19" i="73"/>
  <c r="J19" i="73"/>
  <c r="I19" i="73"/>
  <c r="G19" i="73"/>
  <c r="M18" i="73"/>
  <c r="K18" i="73"/>
  <c r="J18" i="73"/>
  <c r="I18" i="73"/>
  <c r="G18" i="73"/>
  <c r="M17" i="73"/>
  <c r="K17" i="73"/>
  <c r="J17" i="73"/>
  <c r="I17" i="73"/>
  <c r="G17" i="73"/>
  <c r="M16" i="73"/>
  <c r="K16" i="73"/>
  <c r="J16" i="73"/>
  <c r="I16" i="73"/>
  <c r="G16" i="73"/>
  <c r="M15" i="73"/>
  <c r="K15" i="73"/>
  <c r="J15" i="73"/>
  <c r="I15" i="73"/>
  <c r="G15" i="73"/>
  <c r="M14" i="73"/>
  <c r="K14" i="73"/>
  <c r="J14" i="73"/>
  <c r="I14" i="73"/>
  <c r="G14" i="73"/>
  <c r="M13" i="73"/>
  <c r="K13" i="73"/>
  <c r="J13" i="73"/>
  <c r="I13" i="73"/>
  <c r="G13" i="73"/>
  <c r="M12" i="73"/>
  <c r="K12" i="73"/>
  <c r="J12" i="73"/>
  <c r="I12" i="73"/>
  <c r="G12" i="73"/>
  <c r="M11" i="73"/>
  <c r="K11" i="73"/>
  <c r="J11" i="73"/>
  <c r="I11" i="73"/>
  <c r="G11" i="73"/>
  <c r="M10" i="73"/>
  <c r="K10" i="73"/>
  <c r="J10" i="73"/>
  <c r="I10" i="73"/>
  <c r="G10" i="73"/>
  <c r="M9" i="73"/>
  <c r="K9" i="73"/>
  <c r="J9" i="73"/>
  <c r="I9" i="73"/>
  <c r="G9" i="73"/>
  <c r="M8" i="73"/>
  <c r="K8" i="73"/>
  <c r="J8" i="73"/>
  <c r="I8" i="73"/>
  <c r="G8" i="73"/>
  <c r="M10" i="72"/>
  <c r="L10" i="72"/>
  <c r="K10" i="72"/>
  <c r="J10" i="72"/>
  <c r="I10" i="72"/>
  <c r="H10" i="72"/>
  <c r="G10" i="72"/>
  <c r="F10" i="72"/>
  <c r="M9" i="72"/>
  <c r="K9" i="72"/>
  <c r="I9" i="72"/>
  <c r="G9" i="72"/>
  <c r="M8" i="72"/>
  <c r="K8" i="72"/>
  <c r="I8" i="72"/>
  <c r="G8" i="72"/>
  <c r="M7" i="72"/>
  <c r="K7" i="72"/>
  <c r="I7" i="72"/>
  <c r="G7" i="72"/>
  <c r="M87" i="71"/>
  <c r="K87" i="71"/>
  <c r="I87" i="71"/>
  <c r="G87" i="71"/>
  <c r="F87" i="71"/>
  <c r="M86" i="71"/>
  <c r="K86" i="71"/>
  <c r="J86" i="71"/>
  <c r="I86" i="71"/>
  <c r="G86" i="71"/>
  <c r="M85" i="71"/>
  <c r="K85" i="71"/>
  <c r="J85" i="71"/>
  <c r="I85" i="71"/>
  <c r="G85" i="71"/>
  <c r="M84" i="71"/>
  <c r="K84" i="71"/>
  <c r="J84" i="71"/>
  <c r="I84" i="71"/>
  <c r="G84" i="71"/>
  <c r="M83" i="71"/>
  <c r="K83" i="71"/>
  <c r="J83" i="71"/>
  <c r="I83" i="71"/>
  <c r="G83" i="71"/>
  <c r="M82" i="71"/>
  <c r="K82" i="71"/>
  <c r="J82" i="71"/>
  <c r="I82" i="71"/>
  <c r="G82" i="71"/>
  <c r="M81" i="71"/>
  <c r="K81" i="71"/>
  <c r="J81" i="71"/>
  <c r="I81" i="71"/>
  <c r="G81" i="71"/>
  <c r="M80" i="71"/>
  <c r="K80" i="71"/>
  <c r="J80" i="71"/>
  <c r="I80" i="71"/>
  <c r="G80" i="71"/>
  <c r="M79" i="71"/>
  <c r="K79" i="71"/>
  <c r="J79" i="71"/>
  <c r="I79" i="71"/>
  <c r="G79" i="71"/>
  <c r="M78" i="71"/>
  <c r="K78" i="71"/>
  <c r="J78" i="71"/>
  <c r="I78" i="71"/>
  <c r="G78" i="71"/>
  <c r="M77" i="71"/>
  <c r="K77" i="71"/>
  <c r="J77" i="71"/>
  <c r="I77" i="71"/>
  <c r="G77" i="71"/>
  <c r="M76" i="71"/>
  <c r="K76" i="71"/>
  <c r="J76" i="71"/>
  <c r="I76" i="71"/>
  <c r="G76" i="71"/>
  <c r="M75" i="71"/>
  <c r="K75" i="71"/>
  <c r="J75" i="71"/>
  <c r="I75" i="71"/>
  <c r="G75" i="71"/>
  <c r="M74" i="71"/>
  <c r="K74" i="71"/>
  <c r="J74" i="71"/>
  <c r="I74" i="71"/>
  <c r="G74" i="71"/>
  <c r="M73" i="71"/>
  <c r="K73" i="71"/>
  <c r="J73" i="71"/>
  <c r="I73" i="71"/>
  <c r="G73" i="71"/>
  <c r="M72" i="71"/>
  <c r="K72" i="71"/>
  <c r="J72" i="71"/>
  <c r="I72" i="71"/>
  <c r="G72" i="71"/>
  <c r="M71" i="71"/>
  <c r="K71" i="71"/>
  <c r="J71" i="71"/>
  <c r="I71" i="71"/>
  <c r="G71" i="71"/>
  <c r="M70" i="71"/>
  <c r="K70" i="71"/>
  <c r="J70" i="71"/>
  <c r="I70" i="71"/>
  <c r="G70" i="71"/>
  <c r="M69" i="71"/>
  <c r="K69" i="71"/>
  <c r="J69" i="71"/>
  <c r="I69" i="71"/>
  <c r="G69" i="71"/>
  <c r="M68" i="71"/>
  <c r="K68" i="71"/>
  <c r="J68" i="71"/>
  <c r="I68" i="71"/>
  <c r="G68" i="71"/>
  <c r="M67" i="71"/>
  <c r="K67" i="71"/>
  <c r="J67" i="71"/>
  <c r="I67" i="71"/>
  <c r="G67" i="71"/>
  <c r="M66" i="71"/>
  <c r="K66" i="71"/>
  <c r="I66" i="71"/>
  <c r="G66" i="71"/>
  <c r="M65" i="71"/>
  <c r="K65" i="71"/>
  <c r="I65" i="71"/>
  <c r="G65" i="71"/>
  <c r="M64" i="71"/>
  <c r="K64" i="71"/>
  <c r="I64" i="71"/>
  <c r="G64" i="71"/>
  <c r="M63" i="71"/>
  <c r="K63" i="71"/>
  <c r="I63" i="71"/>
  <c r="G63" i="71"/>
  <c r="M62" i="71"/>
  <c r="K62" i="71"/>
  <c r="I62" i="71"/>
  <c r="G62" i="71"/>
  <c r="M61" i="71"/>
  <c r="K61" i="71"/>
  <c r="J61" i="71"/>
  <c r="I61" i="71"/>
  <c r="G61" i="71"/>
  <c r="M60" i="71"/>
  <c r="K60" i="71"/>
  <c r="J60" i="71"/>
  <c r="I60" i="71"/>
  <c r="G60" i="71"/>
  <c r="M59" i="71"/>
  <c r="K59" i="71"/>
  <c r="J59" i="71"/>
  <c r="I59" i="71"/>
  <c r="G59" i="71"/>
  <c r="M58" i="71"/>
  <c r="K58" i="71"/>
  <c r="J58" i="71"/>
  <c r="I58" i="71"/>
  <c r="G58" i="71"/>
  <c r="M57" i="71"/>
  <c r="K57" i="71"/>
  <c r="J57" i="71"/>
  <c r="I57" i="71"/>
  <c r="G57" i="71"/>
  <c r="M56" i="71"/>
  <c r="K56" i="71"/>
  <c r="J56" i="71"/>
  <c r="I56" i="71"/>
  <c r="G56" i="71"/>
  <c r="M55" i="71"/>
  <c r="K55" i="71"/>
  <c r="J55" i="71"/>
  <c r="I55" i="71"/>
  <c r="G55" i="71"/>
  <c r="M54" i="71"/>
  <c r="K54" i="71"/>
  <c r="J54" i="71"/>
  <c r="I54" i="71"/>
  <c r="G54" i="71"/>
  <c r="M53" i="71"/>
  <c r="K53" i="71"/>
  <c r="J53" i="71"/>
  <c r="I53" i="71"/>
  <c r="G53" i="71"/>
  <c r="M52" i="71"/>
  <c r="K52" i="71"/>
  <c r="J52" i="71"/>
  <c r="I52" i="71"/>
  <c r="G52" i="71"/>
  <c r="M51" i="71"/>
  <c r="K51" i="71"/>
  <c r="J51" i="71"/>
  <c r="I51" i="71"/>
  <c r="G51" i="71"/>
  <c r="M50" i="71"/>
  <c r="K50" i="71"/>
  <c r="J50" i="71"/>
  <c r="I50" i="71"/>
  <c r="G50" i="71"/>
  <c r="M49" i="71"/>
  <c r="K49" i="71"/>
  <c r="J49" i="71"/>
  <c r="I49" i="71"/>
  <c r="G49" i="71"/>
  <c r="M48" i="71"/>
  <c r="K48" i="71"/>
  <c r="J48" i="71"/>
  <c r="I48" i="71"/>
  <c r="G48" i="71"/>
  <c r="M47" i="71"/>
  <c r="K47" i="71"/>
  <c r="J47" i="71"/>
  <c r="I47" i="71"/>
  <c r="G47" i="71"/>
  <c r="M46" i="71"/>
  <c r="K46" i="71"/>
  <c r="I46" i="71"/>
  <c r="G46" i="71"/>
  <c r="M45" i="71"/>
  <c r="K45" i="71"/>
  <c r="J45" i="71"/>
  <c r="I45" i="71"/>
  <c r="G45" i="71"/>
  <c r="M44" i="71"/>
  <c r="K44" i="71"/>
  <c r="J44" i="71"/>
  <c r="I44" i="71"/>
  <c r="G44" i="71"/>
  <c r="M43" i="71"/>
  <c r="K43" i="71"/>
  <c r="J43" i="71"/>
  <c r="I43" i="71"/>
  <c r="G43" i="71"/>
  <c r="M42" i="71"/>
  <c r="K42" i="71"/>
  <c r="J42" i="71"/>
  <c r="I42" i="71"/>
  <c r="G42" i="71"/>
  <c r="M41" i="71"/>
  <c r="K41" i="71"/>
  <c r="J41" i="71"/>
  <c r="I41" i="71"/>
  <c r="G41" i="71"/>
  <c r="M40" i="71"/>
  <c r="K40" i="71"/>
  <c r="J40" i="71"/>
  <c r="I40" i="71"/>
  <c r="G40" i="71"/>
  <c r="M39" i="71"/>
  <c r="K39" i="71"/>
  <c r="J39" i="71"/>
  <c r="I39" i="71"/>
  <c r="G39" i="71"/>
  <c r="M38" i="71"/>
  <c r="K38" i="71"/>
  <c r="J38" i="71"/>
  <c r="I38" i="71"/>
  <c r="G38" i="71"/>
  <c r="M37" i="71"/>
  <c r="K37" i="71"/>
  <c r="J37" i="71"/>
  <c r="I37" i="71"/>
  <c r="G37" i="71"/>
  <c r="M36" i="71"/>
  <c r="K36" i="71"/>
  <c r="J36" i="71"/>
  <c r="I36" i="71"/>
  <c r="G36" i="71"/>
  <c r="M35" i="71"/>
  <c r="K35" i="71"/>
  <c r="J35" i="71"/>
  <c r="I35" i="71"/>
  <c r="G35" i="71"/>
  <c r="M34" i="71"/>
  <c r="K34" i="71"/>
  <c r="J34" i="71"/>
  <c r="I34" i="71"/>
  <c r="G34" i="71"/>
  <c r="M33" i="71"/>
  <c r="K33" i="71"/>
  <c r="J33" i="71"/>
  <c r="I33" i="71"/>
  <c r="G33" i="71"/>
  <c r="M32" i="71"/>
  <c r="K32" i="71"/>
  <c r="J32" i="71"/>
  <c r="I32" i="71"/>
  <c r="G32" i="71"/>
  <c r="M31" i="71"/>
  <c r="K31" i="71"/>
  <c r="J31" i="71"/>
  <c r="I31" i="71"/>
  <c r="G31" i="71"/>
  <c r="M30" i="71"/>
  <c r="K30" i="71"/>
  <c r="J30" i="71"/>
  <c r="I30" i="71"/>
  <c r="G30" i="71"/>
  <c r="M29" i="71"/>
  <c r="K29" i="71"/>
  <c r="J29" i="71"/>
  <c r="I29" i="71"/>
  <c r="G29" i="71"/>
  <c r="M28" i="71"/>
  <c r="K28" i="71"/>
  <c r="J28" i="71"/>
  <c r="I28" i="71"/>
  <c r="G28" i="71"/>
  <c r="M27" i="71"/>
  <c r="K27" i="71"/>
  <c r="J27" i="71"/>
  <c r="I27" i="71"/>
  <c r="G27" i="71"/>
  <c r="M26" i="71"/>
  <c r="K26" i="71"/>
  <c r="J26" i="71"/>
  <c r="I26" i="71"/>
  <c r="G26" i="71"/>
  <c r="M25" i="71"/>
  <c r="K25" i="71"/>
  <c r="J25" i="71"/>
  <c r="I25" i="71"/>
  <c r="G25" i="71"/>
  <c r="M24" i="71"/>
  <c r="K24" i="71"/>
  <c r="J24" i="71"/>
  <c r="I24" i="71"/>
  <c r="G24" i="71"/>
  <c r="M23" i="71"/>
  <c r="K23" i="71"/>
  <c r="J23" i="71"/>
  <c r="I23" i="71"/>
  <c r="G23" i="71"/>
  <c r="M22" i="71"/>
  <c r="K22" i="71"/>
  <c r="J22" i="71"/>
  <c r="I22" i="71"/>
  <c r="G22" i="71"/>
  <c r="M21" i="71"/>
  <c r="K21" i="71"/>
  <c r="J21" i="71"/>
  <c r="I21" i="71"/>
  <c r="G21" i="71"/>
  <c r="M20" i="71"/>
  <c r="K20" i="71"/>
  <c r="J20" i="71"/>
  <c r="I20" i="71"/>
  <c r="G20" i="71"/>
  <c r="M19" i="71"/>
  <c r="K19" i="71"/>
  <c r="J19" i="71"/>
  <c r="I19" i="71"/>
  <c r="G19" i="71"/>
  <c r="M18" i="71"/>
  <c r="K18" i="71"/>
  <c r="J18" i="71"/>
  <c r="I18" i="71"/>
  <c r="G18" i="71"/>
  <c r="M17" i="71"/>
  <c r="K17" i="71"/>
  <c r="J17" i="71"/>
  <c r="I17" i="71"/>
  <c r="G17" i="71"/>
  <c r="M16" i="71"/>
  <c r="K16" i="71"/>
  <c r="J16" i="71"/>
  <c r="I16" i="71"/>
  <c r="G16" i="71"/>
  <c r="M15" i="71"/>
  <c r="K15" i="71"/>
  <c r="J15" i="71"/>
  <c r="I15" i="71"/>
  <c r="G15" i="71"/>
  <c r="M14" i="71"/>
  <c r="K14" i="71"/>
  <c r="J14" i="71"/>
  <c r="I14" i="71"/>
  <c r="G14" i="71"/>
  <c r="M13" i="71"/>
  <c r="K13" i="71"/>
  <c r="J13" i="71"/>
  <c r="I13" i="71"/>
  <c r="G13" i="71"/>
  <c r="M12" i="71"/>
  <c r="K12" i="71"/>
  <c r="J12" i="71"/>
  <c r="I12" i="71"/>
  <c r="G12" i="71"/>
  <c r="M11" i="71"/>
  <c r="K11" i="71"/>
  <c r="J11" i="71"/>
  <c r="I11" i="71"/>
  <c r="G11" i="71"/>
  <c r="M10" i="71"/>
  <c r="K10" i="71"/>
  <c r="J10" i="71"/>
  <c r="I10" i="71"/>
  <c r="G10" i="71"/>
  <c r="M9" i="71"/>
  <c r="K9" i="71"/>
  <c r="J9" i="71"/>
  <c r="I9" i="71"/>
  <c r="G9" i="71"/>
  <c r="M8" i="71"/>
  <c r="K8" i="71"/>
  <c r="J8" i="71"/>
  <c r="I8" i="71"/>
  <c r="G8" i="71"/>
  <c r="M10" i="70"/>
  <c r="L10" i="70"/>
  <c r="K10" i="70"/>
  <c r="J10" i="70"/>
  <c r="I10" i="70"/>
  <c r="H10" i="70"/>
  <c r="G10" i="70"/>
  <c r="F10" i="70"/>
  <c r="M9" i="70"/>
  <c r="K9" i="70"/>
  <c r="I9" i="70"/>
  <c r="G9" i="70"/>
  <c r="M8" i="70"/>
  <c r="K8" i="70"/>
  <c r="I8" i="70"/>
  <c r="G8" i="70"/>
  <c r="M7" i="70"/>
  <c r="K7" i="70"/>
  <c r="I7" i="70"/>
  <c r="G7" i="70"/>
  <c r="M87" i="69"/>
  <c r="K87" i="69"/>
  <c r="I87" i="69"/>
  <c r="G87" i="69"/>
  <c r="F87" i="69"/>
  <c r="M86" i="69"/>
  <c r="K86" i="69"/>
  <c r="J86" i="69"/>
  <c r="I86" i="69"/>
  <c r="G86" i="69"/>
  <c r="M85" i="69"/>
  <c r="K85" i="69"/>
  <c r="J85" i="69"/>
  <c r="I85" i="69"/>
  <c r="G85" i="69"/>
  <c r="M84" i="69"/>
  <c r="K84" i="69"/>
  <c r="J84" i="69"/>
  <c r="I84" i="69"/>
  <c r="G84" i="69"/>
  <c r="M83" i="69"/>
  <c r="K83" i="69"/>
  <c r="J83" i="69"/>
  <c r="I83" i="69"/>
  <c r="G83" i="69"/>
  <c r="M82" i="69"/>
  <c r="K82" i="69"/>
  <c r="J82" i="69"/>
  <c r="I82" i="69"/>
  <c r="G82" i="69"/>
  <c r="M81" i="69"/>
  <c r="K81" i="69"/>
  <c r="J81" i="69"/>
  <c r="I81" i="69"/>
  <c r="G81" i="69"/>
  <c r="M80" i="69"/>
  <c r="K80" i="69"/>
  <c r="J80" i="69"/>
  <c r="I80" i="69"/>
  <c r="G80" i="69"/>
  <c r="M79" i="69"/>
  <c r="K79" i="69"/>
  <c r="J79" i="69"/>
  <c r="I79" i="69"/>
  <c r="G79" i="69"/>
  <c r="M78" i="69"/>
  <c r="K78" i="69"/>
  <c r="J78" i="69"/>
  <c r="I78" i="69"/>
  <c r="G78" i="69"/>
  <c r="M77" i="69"/>
  <c r="K77" i="69"/>
  <c r="J77" i="69"/>
  <c r="I77" i="69"/>
  <c r="G77" i="69"/>
  <c r="M76" i="69"/>
  <c r="K76" i="69"/>
  <c r="J76" i="69"/>
  <c r="I76" i="69"/>
  <c r="G76" i="69"/>
  <c r="M75" i="69"/>
  <c r="K75" i="69"/>
  <c r="J75" i="69"/>
  <c r="I75" i="69"/>
  <c r="G75" i="69"/>
  <c r="M74" i="69"/>
  <c r="K74" i="69"/>
  <c r="J74" i="69"/>
  <c r="I74" i="69"/>
  <c r="G74" i="69"/>
  <c r="M73" i="69"/>
  <c r="K73" i="69"/>
  <c r="J73" i="69"/>
  <c r="I73" i="69"/>
  <c r="G73" i="69"/>
  <c r="M72" i="69"/>
  <c r="K72" i="69"/>
  <c r="J72" i="69"/>
  <c r="I72" i="69"/>
  <c r="G72" i="69"/>
  <c r="M71" i="69"/>
  <c r="K71" i="69"/>
  <c r="J71" i="69"/>
  <c r="I71" i="69"/>
  <c r="G71" i="69"/>
  <c r="M70" i="69"/>
  <c r="K70" i="69"/>
  <c r="J70" i="69"/>
  <c r="I70" i="69"/>
  <c r="G70" i="69"/>
  <c r="M69" i="69"/>
  <c r="K69" i="69"/>
  <c r="J69" i="69"/>
  <c r="I69" i="69"/>
  <c r="G69" i="69"/>
  <c r="M68" i="69"/>
  <c r="K68" i="69"/>
  <c r="J68" i="69"/>
  <c r="I68" i="69"/>
  <c r="G68" i="69"/>
  <c r="M67" i="69"/>
  <c r="K67" i="69"/>
  <c r="J67" i="69"/>
  <c r="I67" i="69"/>
  <c r="G67" i="69"/>
  <c r="M66" i="69"/>
  <c r="K66" i="69"/>
  <c r="I66" i="69"/>
  <c r="G66" i="69"/>
  <c r="M65" i="69"/>
  <c r="K65" i="69"/>
  <c r="I65" i="69"/>
  <c r="G65" i="69"/>
  <c r="M64" i="69"/>
  <c r="K64" i="69"/>
  <c r="I64" i="69"/>
  <c r="G64" i="69"/>
  <c r="M63" i="69"/>
  <c r="K63" i="69"/>
  <c r="I63" i="69"/>
  <c r="G63" i="69"/>
  <c r="M62" i="69"/>
  <c r="K62" i="69"/>
  <c r="I62" i="69"/>
  <c r="G62" i="69"/>
  <c r="M61" i="69"/>
  <c r="K61" i="69"/>
  <c r="J61" i="69"/>
  <c r="I61" i="69"/>
  <c r="G61" i="69"/>
  <c r="M60" i="69"/>
  <c r="K60" i="69"/>
  <c r="J60" i="69"/>
  <c r="I60" i="69"/>
  <c r="G60" i="69"/>
  <c r="M59" i="69"/>
  <c r="K59" i="69"/>
  <c r="J59" i="69"/>
  <c r="I59" i="69"/>
  <c r="G59" i="69"/>
  <c r="M58" i="69"/>
  <c r="K58" i="69"/>
  <c r="J58" i="69"/>
  <c r="I58" i="69"/>
  <c r="G58" i="69"/>
  <c r="M57" i="69"/>
  <c r="K57" i="69"/>
  <c r="J57" i="69"/>
  <c r="I57" i="69"/>
  <c r="G57" i="69"/>
  <c r="M56" i="69"/>
  <c r="K56" i="69"/>
  <c r="J56" i="69"/>
  <c r="I56" i="69"/>
  <c r="G56" i="69"/>
  <c r="M55" i="69"/>
  <c r="K55" i="69"/>
  <c r="J55" i="69"/>
  <c r="I55" i="69"/>
  <c r="G55" i="69"/>
  <c r="M54" i="69"/>
  <c r="K54" i="69"/>
  <c r="J54" i="69"/>
  <c r="I54" i="69"/>
  <c r="G54" i="69"/>
  <c r="M53" i="69"/>
  <c r="K53" i="69"/>
  <c r="J53" i="69"/>
  <c r="I53" i="69"/>
  <c r="G53" i="69"/>
  <c r="M52" i="69"/>
  <c r="K52" i="69"/>
  <c r="J52" i="69"/>
  <c r="I52" i="69"/>
  <c r="G52" i="69"/>
  <c r="M51" i="69"/>
  <c r="K51" i="69"/>
  <c r="J51" i="69"/>
  <c r="I51" i="69"/>
  <c r="G51" i="69"/>
  <c r="M50" i="69"/>
  <c r="K50" i="69"/>
  <c r="J50" i="69"/>
  <c r="I50" i="69"/>
  <c r="G50" i="69"/>
  <c r="M49" i="69"/>
  <c r="K49" i="69"/>
  <c r="J49" i="69"/>
  <c r="I49" i="69"/>
  <c r="G49" i="69"/>
  <c r="M48" i="69"/>
  <c r="K48" i="69"/>
  <c r="J48" i="69"/>
  <c r="I48" i="69"/>
  <c r="G48" i="69"/>
  <c r="M47" i="69"/>
  <c r="K47" i="69"/>
  <c r="J47" i="69"/>
  <c r="I47" i="69"/>
  <c r="G47" i="69"/>
  <c r="M46" i="69"/>
  <c r="K46" i="69"/>
  <c r="I46" i="69"/>
  <c r="G46" i="69"/>
  <c r="M45" i="69"/>
  <c r="K45" i="69"/>
  <c r="J45" i="69"/>
  <c r="I45" i="69"/>
  <c r="G45" i="69"/>
  <c r="M44" i="69"/>
  <c r="K44" i="69"/>
  <c r="J44" i="69"/>
  <c r="I44" i="69"/>
  <c r="G44" i="69"/>
  <c r="M43" i="69"/>
  <c r="K43" i="69"/>
  <c r="J43" i="69"/>
  <c r="I43" i="69"/>
  <c r="G43" i="69"/>
  <c r="M42" i="69"/>
  <c r="K42" i="69"/>
  <c r="J42" i="69"/>
  <c r="I42" i="69"/>
  <c r="G42" i="69"/>
  <c r="M41" i="69"/>
  <c r="K41" i="69"/>
  <c r="J41" i="69"/>
  <c r="I41" i="69"/>
  <c r="G41" i="69"/>
  <c r="M40" i="69"/>
  <c r="K40" i="69"/>
  <c r="J40" i="69"/>
  <c r="I40" i="69"/>
  <c r="G40" i="69"/>
  <c r="M39" i="69"/>
  <c r="K39" i="69"/>
  <c r="J39" i="69"/>
  <c r="I39" i="69"/>
  <c r="G39" i="69"/>
  <c r="M38" i="69"/>
  <c r="K38" i="69"/>
  <c r="J38" i="69"/>
  <c r="I38" i="69"/>
  <c r="G38" i="69"/>
  <c r="M37" i="69"/>
  <c r="K37" i="69"/>
  <c r="J37" i="69"/>
  <c r="I37" i="69"/>
  <c r="G37" i="69"/>
  <c r="M36" i="69"/>
  <c r="K36" i="69"/>
  <c r="J36" i="69"/>
  <c r="I36" i="69"/>
  <c r="G36" i="69"/>
  <c r="M35" i="69"/>
  <c r="K35" i="69"/>
  <c r="J35" i="69"/>
  <c r="I35" i="69"/>
  <c r="G35" i="69"/>
  <c r="M34" i="69"/>
  <c r="K34" i="69"/>
  <c r="J34" i="69"/>
  <c r="I34" i="69"/>
  <c r="G34" i="69"/>
  <c r="M33" i="69"/>
  <c r="K33" i="69"/>
  <c r="J33" i="69"/>
  <c r="I33" i="69"/>
  <c r="G33" i="69"/>
  <c r="M32" i="69"/>
  <c r="K32" i="69"/>
  <c r="J32" i="69"/>
  <c r="I32" i="69"/>
  <c r="G32" i="69"/>
  <c r="M31" i="69"/>
  <c r="K31" i="69"/>
  <c r="J31" i="69"/>
  <c r="I31" i="69"/>
  <c r="G31" i="69"/>
  <c r="M30" i="69"/>
  <c r="K30" i="69"/>
  <c r="J30" i="69"/>
  <c r="I30" i="69"/>
  <c r="G30" i="69"/>
  <c r="M29" i="69"/>
  <c r="K29" i="69"/>
  <c r="J29" i="69"/>
  <c r="I29" i="69"/>
  <c r="G29" i="69"/>
  <c r="M28" i="69"/>
  <c r="K28" i="69"/>
  <c r="J28" i="69"/>
  <c r="I28" i="69"/>
  <c r="G28" i="69"/>
  <c r="M27" i="69"/>
  <c r="K27" i="69"/>
  <c r="J27" i="69"/>
  <c r="I27" i="69"/>
  <c r="G27" i="69"/>
  <c r="M26" i="69"/>
  <c r="K26" i="69"/>
  <c r="J26" i="69"/>
  <c r="I26" i="69"/>
  <c r="G26" i="69"/>
  <c r="M25" i="69"/>
  <c r="K25" i="69"/>
  <c r="J25" i="69"/>
  <c r="I25" i="69"/>
  <c r="G25" i="69"/>
  <c r="M24" i="69"/>
  <c r="K24" i="69"/>
  <c r="J24" i="69"/>
  <c r="I24" i="69"/>
  <c r="G24" i="69"/>
  <c r="M23" i="69"/>
  <c r="K23" i="69"/>
  <c r="J23" i="69"/>
  <c r="I23" i="69"/>
  <c r="G23" i="69"/>
  <c r="M22" i="69"/>
  <c r="K22" i="69"/>
  <c r="J22" i="69"/>
  <c r="I22" i="69"/>
  <c r="G22" i="69"/>
  <c r="M21" i="69"/>
  <c r="K21" i="69"/>
  <c r="J21" i="69"/>
  <c r="I21" i="69"/>
  <c r="G21" i="69"/>
  <c r="M20" i="69"/>
  <c r="K20" i="69"/>
  <c r="J20" i="69"/>
  <c r="I20" i="69"/>
  <c r="G20" i="69"/>
  <c r="M19" i="69"/>
  <c r="K19" i="69"/>
  <c r="J19" i="69"/>
  <c r="I19" i="69"/>
  <c r="G19" i="69"/>
  <c r="M18" i="69"/>
  <c r="K18" i="69"/>
  <c r="J18" i="69"/>
  <c r="I18" i="69"/>
  <c r="G18" i="69"/>
  <c r="M17" i="69"/>
  <c r="K17" i="69"/>
  <c r="J17" i="69"/>
  <c r="I17" i="69"/>
  <c r="G17" i="69"/>
  <c r="M16" i="69"/>
  <c r="K16" i="69"/>
  <c r="J16" i="69"/>
  <c r="I16" i="69"/>
  <c r="G16" i="69"/>
  <c r="M15" i="69"/>
  <c r="K15" i="69"/>
  <c r="J15" i="69"/>
  <c r="I15" i="69"/>
  <c r="G15" i="69"/>
  <c r="M14" i="69"/>
  <c r="K14" i="69"/>
  <c r="J14" i="69"/>
  <c r="I14" i="69"/>
  <c r="G14" i="69"/>
  <c r="M13" i="69"/>
  <c r="K13" i="69"/>
  <c r="J13" i="69"/>
  <c r="I13" i="69"/>
  <c r="G13" i="69"/>
  <c r="M12" i="69"/>
  <c r="K12" i="69"/>
  <c r="J12" i="69"/>
  <c r="I12" i="69"/>
  <c r="G12" i="69"/>
  <c r="M11" i="69"/>
  <c r="K11" i="69"/>
  <c r="J11" i="69"/>
  <c r="I11" i="69"/>
  <c r="G11" i="69"/>
  <c r="M10" i="69"/>
  <c r="K10" i="69"/>
  <c r="J10" i="69"/>
  <c r="I10" i="69"/>
  <c r="G10" i="69"/>
  <c r="M9" i="69"/>
  <c r="K9" i="69"/>
  <c r="J9" i="69"/>
  <c r="I9" i="69"/>
  <c r="G9" i="69"/>
  <c r="M8" i="69"/>
  <c r="K8" i="69"/>
  <c r="J8" i="69"/>
  <c r="I8" i="69"/>
  <c r="G8" i="69"/>
  <c r="M10" i="68"/>
  <c r="L10" i="68"/>
  <c r="K10" i="68"/>
  <c r="J10" i="68"/>
  <c r="I10" i="68"/>
  <c r="H10" i="68"/>
  <c r="G10" i="68"/>
  <c r="F10" i="68"/>
  <c r="M9" i="68"/>
  <c r="K9" i="68"/>
  <c r="I9" i="68"/>
  <c r="G9" i="68"/>
  <c r="M8" i="68"/>
  <c r="K8" i="68"/>
  <c r="I8" i="68"/>
  <c r="G8" i="68"/>
  <c r="M7" i="68"/>
  <c r="K7" i="68"/>
  <c r="I7" i="68"/>
  <c r="G7" i="68"/>
  <c r="M87" i="67"/>
  <c r="K87" i="67"/>
  <c r="I87" i="67"/>
  <c r="G87" i="67"/>
  <c r="F87" i="67"/>
  <c r="M86" i="67"/>
  <c r="K86" i="67"/>
  <c r="J86" i="67"/>
  <c r="I86" i="67"/>
  <c r="G86" i="67"/>
  <c r="M85" i="67"/>
  <c r="K85" i="67"/>
  <c r="J85" i="67"/>
  <c r="I85" i="67"/>
  <c r="G85" i="67"/>
  <c r="M84" i="67"/>
  <c r="K84" i="67"/>
  <c r="J84" i="67"/>
  <c r="I84" i="67"/>
  <c r="G84" i="67"/>
  <c r="M83" i="67"/>
  <c r="K83" i="67"/>
  <c r="J83" i="67"/>
  <c r="I83" i="67"/>
  <c r="G83" i="67"/>
  <c r="M82" i="67"/>
  <c r="K82" i="67"/>
  <c r="J82" i="67"/>
  <c r="I82" i="67"/>
  <c r="G82" i="67"/>
  <c r="M81" i="67"/>
  <c r="K81" i="67"/>
  <c r="J81" i="67"/>
  <c r="I81" i="67"/>
  <c r="G81" i="67"/>
  <c r="M80" i="67"/>
  <c r="K80" i="67"/>
  <c r="J80" i="67"/>
  <c r="I80" i="67"/>
  <c r="G80" i="67"/>
  <c r="M79" i="67"/>
  <c r="K79" i="67"/>
  <c r="J79" i="67"/>
  <c r="I79" i="67"/>
  <c r="G79" i="67"/>
  <c r="M78" i="67"/>
  <c r="K78" i="67"/>
  <c r="J78" i="67"/>
  <c r="I78" i="67"/>
  <c r="G78" i="67"/>
  <c r="M77" i="67"/>
  <c r="K77" i="67"/>
  <c r="J77" i="67"/>
  <c r="I77" i="67"/>
  <c r="G77" i="67"/>
  <c r="M76" i="67"/>
  <c r="K76" i="67"/>
  <c r="J76" i="67"/>
  <c r="I76" i="67"/>
  <c r="G76" i="67"/>
  <c r="M75" i="67"/>
  <c r="K75" i="67"/>
  <c r="J75" i="67"/>
  <c r="I75" i="67"/>
  <c r="G75" i="67"/>
  <c r="M74" i="67"/>
  <c r="K74" i="67"/>
  <c r="J74" i="67"/>
  <c r="I74" i="67"/>
  <c r="G74" i="67"/>
  <c r="M73" i="67"/>
  <c r="K73" i="67"/>
  <c r="J73" i="67"/>
  <c r="I73" i="67"/>
  <c r="G73" i="67"/>
  <c r="M72" i="67"/>
  <c r="K72" i="67"/>
  <c r="J72" i="67"/>
  <c r="I72" i="67"/>
  <c r="G72" i="67"/>
  <c r="M71" i="67"/>
  <c r="K71" i="67"/>
  <c r="J71" i="67"/>
  <c r="I71" i="67"/>
  <c r="G71" i="67"/>
  <c r="M70" i="67"/>
  <c r="K70" i="67"/>
  <c r="J70" i="67"/>
  <c r="I70" i="67"/>
  <c r="G70" i="67"/>
  <c r="M69" i="67"/>
  <c r="K69" i="67"/>
  <c r="J69" i="67"/>
  <c r="I69" i="67"/>
  <c r="G69" i="67"/>
  <c r="M68" i="67"/>
  <c r="K68" i="67"/>
  <c r="J68" i="67"/>
  <c r="I68" i="67"/>
  <c r="G68" i="67"/>
  <c r="M67" i="67"/>
  <c r="K67" i="67"/>
  <c r="J67" i="67"/>
  <c r="I67" i="67"/>
  <c r="G67" i="67"/>
  <c r="M66" i="67"/>
  <c r="K66" i="67"/>
  <c r="I66" i="67"/>
  <c r="G66" i="67"/>
  <c r="M65" i="67"/>
  <c r="K65" i="67"/>
  <c r="I65" i="67"/>
  <c r="G65" i="67"/>
  <c r="M64" i="67"/>
  <c r="K64" i="67"/>
  <c r="I64" i="67"/>
  <c r="G64" i="67"/>
  <c r="M63" i="67"/>
  <c r="K63" i="67"/>
  <c r="I63" i="67"/>
  <c r="G63" i="67"/>
  <c r="M62" i="67"/>
  <c r="K62" i="67"/>
  <c r="I62" i="67"/>
  <c r="G62" i="67"/>
  <c r="M61" i="67"/>
  <c r="K61" i="67"/>
  <c r="J61" i="67"/>
  <c r="I61" i="67"/>
  <c r="G61" i="67"/>
  <c r="M60" i="67"/>
  <c r="K60" i="67"/>
  <c r="J60" i="67"/>
  <c r="I60" i="67"/>
  <c r="G60" i="67"/>
  <c r="M59" i="67"/>
  <c r="K59" i="67"/>
  <c r="J59" i="67"/>
  <c r="I59" i="67"/>
  <c r="G59" i="67"/>
  <c r="M58" i="67"/>
  <c r="K58" i="67"/>
  <c r="J58" i="67"/>
  <c r="I58" i="67"/>
  <c r="G58" i="67"/>
  <c r="M57" i="67"/>
  <c r="K57" i="67"/>
  <c r="J57" i="67"/>
  <c r="I57" i="67"/>
  <c r="G57" i="67"/>
  <c r="M56" i="67"/>
  <c r="K56" i="67"/>
  <c r="J56" i="67"/>
  <c r="I56" i="67"/>
  <c r="G56" i="67"/>
  <c r="M55" i="67"/>
  <c r="K55" i="67"/>
  <c r="J55" i="67"/>
  <c r="I55" i="67"/>
  <c r="G55" i="67"/>
  <c r="M54" i="67"/>
  <c r="K54" i="67"/>
  <c r="J54" i="67"/>
  <c r="I54" i="67"/>
  <c r="G54" i="67"/>
  <c r="M53" i="67"/>
  <c r="K53" i="67"/>
  <c r="J53" i="67"/>
  <c r="I53" i="67"/>
  <c r="G53" i="67"/>
  <c r="M52" i="67"/>
  <c r="K52" i="67"/>
  <c r="J52" i="67"/>
  <c r="I52" i="67"/>
  <c r="G52" i="67"/>
  <c r="M51" i="67"/>
  <c r="K51" i="67"/>
  <c r="J51" i="67"/>
  <c r="I51" i="67"/>
  <c r="G51" i="67"/>
  <c r="M50" i="67"/>
  <c r="K50" i="67"/>
  <c r="J50" i="67"/>
  <c r="I50" i="67"/>
  <c r="G50" i="67"/>
  <c r="M49" i="67"/>
  <c r="K49" i="67"/>
  <c r="J49" i="67"/>
  <c r="I49" i="67"/>
  <c r="G49" i="67"/>
  <c r="M48" i="67"/>
  <c r="K48" i="67"/>
  <c r="J48" i="67"/>
  <c r="I48" i="67"/>
  <c r="G48" i="67"/>
  <c r="M47" i="67"/>
  <c r="K47" i="67"/>
  <c r="J47" i="67"/>
  <c r="I47" i="67"/>
  <c r="G47" i="67"/>
  <c r="M46" i="67"/>
  <c r="K46" i="67"/>
  <c r="I46" i="67"/>
  <c r="G46" i="67"/>
  <c r="M45" i="67"/>
  <c r="K45" i="67"/>
  <c r="J45" i="67"/>
  <c r="I45" i="67"/>
  <c r="G45" i="67"/>
  <c r="M44" i="67"/>
  <c r="K44" i="67"/>
  <c r="J44" i="67"/>
  <c r="I44" i="67"/>
  <c r="G44" i="67"/>
  <c r="M43" i="67"/>
  <c r="K43" i="67"/>
  <c r="J43" i="67"/>
  <c r="I43" i="67"/>
  <c r="G43" i="67"/>
  <c r="M42" i="67"/>
  <c r="K42" i="67"/>
  <c r="J42" i="67"/>
  <c r="I42" i="67"/>
  <c r="G42" i="67"/>
  <c r="M41" i="67"/>
  <c r="K41" i="67"/>
  <c r="J41" i="67"/>
  <c r="I41" i="67"/>
  <c r="G41" i="67"/>
  <c r="M40" i="67"/>
  <c r="K40" i="67"/>
  <c r="J40" i="67"/>
  <c r="I40" i="67"/>
  <c r="G40" i="67"/>
  <c r="M39" i="67"/>
  <c r="K39" i="67"/>
  <c r="J39" i="67"/>
  <c r="I39" i="67"/>
  <c r="G39" i="67"/>
  <c r="M38" i="67"/>
  <c r="K38" i="67"/>
  <c r="J38" i="67"/>
  <c r="I38" i="67"/>
  <c r="G38" i="67"/>
  <c r="M37" i="67"/>
  <c r="K37" i="67"/>
  <c r="J37" i="67"/>
  <c r="I37" i="67"/>
  <c r="G37" i="67"/>
  <c r="M36" i="67"/>
  <c r="K36" i="67"/>
  <c r="J36" i="67"/>
  <c r="I36" i="67"/>
  <c r="G36" i="67"/>
  <c r="M35" i="67"/>
  <c r="K35" i="67"/>
  <c r="J35" i="67"/>
  <c r="I35" i="67"/>
  <c r="G35" i="67"/>
  <c r="M34" i="67"/>
  <c r="K34" i="67"/>
  <c r="J34" i="67"/>
  <c r="I34" i="67"/>
  <c r="G34" i="67"/>
  <c r="M33" i="67"/>
  <c r="K33" i="67"/>
  <c r="J33" i="67"/>
  <c r="I33" i="67"/>
  <c r="G33" i="67"/>
  <c r="M32" i="67"/>
  <c r="K32" i="67"/>
  <c r="J32" i="67"/>
  <c r="I32" i="67"/>
  <c r="G32" i="67"/>
  <c r="M31" i="67"/>
  <c r="K31" i="67"/>
  <c r="J31" i="67"/>
  <c r="I31" i="67"/>
  <c r="G31" i="67"/>
  <c r="M30" i="67"/>
  <c r="K30" i="67"/>
  <c r="J30" i="67"/>
  <c r="I30" i="67"/>
  <c r="G30" i="67"/>
  <c r="M29" i="67"/>
  <c r="K29" i="67"/>
  <c r="J29" i="67"/>
  <c r="I29" i="67"/>
  <c r="G29" i="67"/>
  <c r="M28" i="67"/>
  <c r="K28" i="67"/>
  <c r="J28" i="67"/>
  <c r="I28" i="67"/>
  <c r="G28" i="67"/>
  <c r="M27" i="67"/>
  <c r="K27" i="67"/>
  <c r="J27" i="67"/>
  <c r="I27" i="67"/>
  <c r="G27" i="67"/>
  <c r="M26" i="67"/>
  <c r="K26" i="67"/>
  <c r="J26" i="67"/>
  <c r="I26" i="67"/>
  <c r="G26" i="67"/>
  <c r="M25" i="67"/>
  <c r="K25" i="67"/>
  <c r="J25" i="67"/>
  <c r="I25" i="67"/>
  <c r="G25" i="67"/>
  <c r="M24" i="67"/>
  <c r="K24" i="67"/>
  <c r="J24" i="67"/>
  <c r="I24" i="67"/>
  <c r="G24" i="67"/>
  <c r="M23" i="67"/>
  <c r="K23" i="67"/>
  <c r="J23" i="67"/>
  <c r="I23" i="67"/>
  <c r="G23" i="67"/>
  <c r="M22" i="67"/>
  <c r="K22" i="67"/>
  <c r="J22" i="67"/>
  <c r="I22" i="67"/>
  <c r="G22" i="67"/>
  <c r="M21" i="67"/>
  <c r="K21" i="67"/>
  <c r="J21" i="67"/>
  <c r="I21" i="67"/>
  <c r="G21" i="67"/>
  <c r="M20" i="67"/>
  <c r="K20" i="67"/>
  <c r="J20" i="67"/>
  <c r="I20" i="67"/>
  <c r="G20" i="67"/>
  <c r="M19" i="67"/>
  <c r="K19" i="67"/>
  <c r="J19" i="67"/>
  <c r="I19" i="67"/>
  <c r="G19" i="67"/>
  <c r="M18" i="67"/>
  <c r="K18" i="67"/>
  <c r="J18" i="67"/>
  <c r="I18" i="67"/>
  <c r="G18" i="67"/>
  <c r="M17" i="67"/>
  <c r="K17" i="67"/>
  <c r="J17" i="67"/>
  <c r="I17" i="67"/>
  <c r="G17" i="67"/>
  <c r="M16" i="67"/>
  <c r="K16" i="67"/>
  <c r="J16" i="67"/>
  <c r="I16" i="67"/>
  <c r="G16" i="67"/>
  <c r="M15" i="67"/>
  <c r="K15" i="67"/>
  <c r="J15" i="67"/>
  <c r="I15" i="67"/>
  <c r="G15" i="67"/>
  <c r="M14" i="67"/>
  <c r="K14" i="67"/>
  <c r="J14" i="67"/>
  <c r="I14" i="67"/>
  <c r="G14" i="67"/>
  <c r="M13" i="67"/>
  <c r="K13" i="67"/>
  <c r="J13" i="67"/>
  <c r="I13" i="67"/>
  <c r="G13" i="67"/>
  <c r="M12" i="67"/>
  <c r="K12" i="67"/>
  <c r="J12" i="67"/>
  <c r="I12" i="67"/>
  <c r="G12" i="67"/>
  <c r="M11" i="67"/>
  <c r="K11" i="67"/>
  <c r="J11" i="67"/>
  <c r="I11" i="67"/>
  <c r="G11" i="67"/>
  <c r="M10" i="67"/>
  <c r="K10" i="67"/>
  <c r="J10" i="67"/>
  <c r="I10" i="67"/>
  <c r="G10" i="67"/>
  <c r="M9" i="67"/>
  <c r="K9" i="67"/>
  <c r="J9" i="67"/>
  <c r="I9" i="67"/>
  <c r="G9" i="67"/>
  <c r="M8" i="67"/>
  <c r="K8" i="67"/>
  <c r="J8" i="67"/>
  <c r="I8" i="67"/>
  <c r="G8" i="67"/>
  <c r="M10" i="66"/>
  <c r="L10" i="66"/>
  <c r="K10" i="66"/>
  <c r="J10" i="66"/>
  <c r="I10" i="66"/>
  <c r="H10" i="66"/>
  <c r="G10" i="66"/>
  <c r="F10" i="66"/>
  <c r="M9" i="66"/>
  <c r="K9" i="66"/>
  <c r="I9" i="66"/>
  <c r="G9" i="66"/>
  <c r="M8" i="66"/>
  <c r="K8" i="66"/>
  <c r="I8" i="66"/>
  <c r="G8" i="66"/>
  <c r="M7" i="66"/>
  <c r="K7" i="66"/>
  <c r="I7" i="66"/>
  <c r="G7" i="66"/>
  <c r="M87" i="65"/>
  <c r="K87" i="65"/>
  <c r="I87" i="65"/>
  <c r="G87" i="65"/>
  <c r="F87" i="65"/>
  <c r="M86" i="65"/>
  <c r="K86" i="65"/>
  <c r="J86" i="65"/>
  <c r="I86" i="65"/>
  <c r="G86" i="65"/>
  <c r="M85" i="65"/>
  <c r="K85" i="65"/>
  <c r="J85" i="65"/>
  <c r="I85" i="65"/>
  <c r="G85" i="65"/>
  <c r="M84" i="65"/>
  <c r="K84" i="65"/>
  <c r="J84" i="65"/>
  <c r="I84" i="65"/>
  <c r="G84" i="65"/>
  <c r="M83" i="65"/>
  <c r="K83" i="65"/>
  <c r="J83" i="65"/>
  <c r="I83" i="65"/>
  <c r="G83" i="65"/>
  <c r="M82" i="65"/>
  <c r="K82" i="65"/>
  <c r="J82" i="65"/>
  <c r="I82" i="65"/>
  <c r="G82" i="65"/>
  <c r="M81" i="65"/>
  <c r="K81" i="65"/>
  <c r="J81" i="65"/>
  <c r="I81" i="65"/>
  <c r="G81" i="65"/>
  <c r="M80" i="65"/>
  <c r="K80" i="65"/>
  <c r="J80" i="65"/>
  <c r="I80" i="65"/>
  <c r="G80" i="65"/>
  <c r="M79" i="65"/>
  <c r="K79" i="65"/>
  <c r="J79" i="65"/>
  <c r="I79" i="65"/>
  <c r="G79" i="65"/>
  <c r="M78" i="65"/>
  <c r="K78" i="65"/>
  <c r="J78" i="65"/>
  <c r="I78" i="65"/>
  <c r="G78" i="65"/>
  <c r="M77" i="65"/>
  <c r="K77" i="65"/>
  <c r="J77" i="65"/>
  <c r="I77" i="65"/>
  <c r="G77" i="65"/>
  <c r="M76" i="65"/>
  <c r="K76" i="65"/>
  <c r="J76" i="65"/>
  <c r="I76" i="65"/>
  <c r="G76" i="65"/>
  <c r="M75" i="65"/>
  <c r="K75" i="65"/>
  <c r="J75" i="65"/>
  <c r="I75" i="65"/>
  <c r="G75" i="65"/>
  <c r="M74" i="65"/>
  <c r="K74" i="65"/>
  <c r="J74" i="65"/>
  <c r="I74" i="65"/>
  <c r="G74" i="65"/>
  <c r="M73" i="65"/>
  <c r="K73" i="65"/>
  <c r="J73" i="65"/>
  <c r="I73" i="65"/>
  <c r="G73" i="65"/>
  <c r="M72" i="65"/>
  <c r="K72" i="65"/>
  <c r="J72" i="65"/>
  <c r="I72" i="65"/>
  <c r="G72" i="65"/>
  <c r="M71" i="65"/>
  <c r="K71" i="65"/>
  <c r="J71" i="65"/>
  <c r="I71" i="65"/>
  <c r="G71" i="65"/>
  <c r="M70" i="65"/>
  <c r="K70" i="65"/>
  <c r="J70" i="65"/>
  <c r="I70" i="65"/>
  <c r="G70" i="65"/>
  <c r="M69" i="65"/>
  <c r="K69" i="65"/>
  <c r="J69" i="65"/>
  <c r="I69" i="65"/>
  <c r="G69" i="65"/>
  <c r="M68" i="65"/>
  <c r="K68" i="65"/>
  <c r="J68" i="65"/>
  <c r="I68" i="65"/>
  <c r="G68" i="65"/>
  <c r="M67" i="65"/>
  <c r="K67" i="65"/>
  <c r="J67" i="65"/>
  <c r="I67" i="65"/>
  <c r="G67" i="65"/>
  <c r="M66" i="65"/>
  <c r="K66" i="65"/>
  <c r="I66" i="65"/>
  <c r="G66" i="65"/>
  <c r="M65" i="65"/>
  <c r="K65" i="65"/>
  <c r="I65" i="65"/>
  <c r="G65" i="65"/>
  <c r="M64" i="65"/>
  <c r="K64" i="65"/>
  <c r="I64" i="65"/>
  <c r="G64" i="65"/>
  <c r="M63" i="65"/>
  <c r="K63" i="65"/>
  <c r="I63" i="65"/>
  <c r="G63" i="65"/>
  <c r="M62" i="65"/>
  <c r="K62" i="65"/>
  <c r="I62" i="65"/>
  <c r="G62" i="65"/>
  <c r="M61" i="65"/>
  <c r="K61" i="65"/>
  <c r="J61" i="65"/>
  <c r="I61" i="65"/>
  <c r="G61" i="65"/>
  <c r="M60" i="65"/>
  <c r="K60" i="65"/>
  <c r="J60" i="65"/>
  <c r="I60" i="65"/>
  <c r="G60" i="65"/>
  <c r="M59" i="65"/>
  <c r="K59" i="65"/>
  <c r="J59" i="65"/>
  <c r="I59" i="65"/>
  <c r="G59" i="65"/>
  <c r="M58" i="65"/>
  <c r="K58" i="65"/>
  <c r="J58" i="65"/>
  <c r="I58" i="65"/>
  <c r="G58" i="65"/>
  <c r="M57" i="65"/>
  <c r="K57" i="65"/>
  <c r="J57" i="65"/>
  <c r="I57" i="65"/>
  <c r="G57" i="65"/>
  <c r="M56" i="65"/>
  <c r="K56" i="65"/>
  <c r="J56" i="65"/>
  <c r="I56" i="65"/>
  <c r="G56" i="65"/>
  <c r="M55" i="65"/>
  <c r="K55" i="65"/>
  <c r="J55" i="65"/>
  <c r="I55" i="65"/>
  <c r="G55" i="65"/>
  <c r="M54" i="65"/>
  <c r="K54" i="65"/>
  <c r="J54" i="65"/>
  <c r="I54" i="65"/>
  <c r="G54" i="65"/>
  <c r="M53" i="65"/>
  <c r="K53" i="65"/>
  <c r="J53" i="65"/>
  <c r="I53" i="65"/>
  <c r="G53" i="65"/>
  <c r="M52" i="65"/>
  <c r="K52" i="65"/>
  <c r="J52" i="65"/>
  <c r="I52" i="65"/>
  <c r="G52" i="65"/>
  <c r="M51" i="65"/>
  <c r="K51" i="65"/>
  <c r="J51" i="65"/>
  <c r="I51" i="65"/>
  <c r="G51" i="65"/>
  <c r="M50" i="65"/>
  <c r="K50" i="65"/>
  <c r="J50" i="65"/>
  <c r="I50" i="65"/>
  <c r="G50" i="65"/>
  <c r="M49" i="65"/>
  <c r="K49" i="65"/>
  <c r="J49" i="65"/>
  <c r="I49" i="65"/>
  <c r="G49" i="65"/>
  <c r="M48" i="65"/>
  <c r="K48" i="65"/>
  <c r="J48" i="65"/>
  <c r="I48" i="65"/>
  <c r="G48" i="65"/>
  <c r="M47" i="65"/>
  <c r="K47" i="65"/>
  <c r="J47" i="65"/>
  <c r="I47" i="65"/>
  <c r="G47" i="65"/>
  <c r="M46" i="65"/>
  <c r="K46" i="65"/>
  <c r="I46" i="65"/>
  <c r="G46" i="65"/>
  <c r="M45" i="65"/>
  <c r="K45" i="65"/>
  <c r="J45" i="65"/>
  <c r="I45" i="65"/>
  <c r="G45" i="65"/>
  <c r="M44" i="65"/>
  <c r="K44" i="65"/>
  <c r="J44" i="65"/>
  <c r="I44" i="65"/>
  <c r="G44" i="65"/>
  <c r="M43" i="65"/>
  <c r="K43" i="65"/>
  <c r="J43" i="65"/>
  <c r="I43" i="65"/>
  <c r="G43" i="65"/>
  <c r="M42" i="65"/>
  <c r="K42" i="65"/>
  <c r="J42" i="65"/>
  <c r="I42" i="65"/>
  <c r="G42" i="65"/>
  <c r="M41" i="65"/>
  <c r="K41" i="65"/>
  <c r="J41" i="65"/>
  <c r="I41" i="65"/>
  <c r="G41" i="65"/>
  <c r="M40" i="65"/>
  <c r="K40" i="65"/>
  <c r="J40" i="65"/>
  <c r="I40" i="65"/>
  <c r="G40" i="65"/>
  <c r="M39" i="65"/>
  <c r="K39" i="65"/>
  <c r="J39" i="65"/>
  <c r="I39" i="65"/>
  <c r="G39" i="65"/>
  <c r="M38" i="65"/>
  <c r="K38" i="65"/>
  <c r="J38" i="65"/>
  <c r="I38" i="65"/>
  <c r="G38" i="65"/>
  <c r="M37" i="65"/>
  <c r="K37" i="65"/>
  <c r="J37" i="65"/>
  <c r="I37" i="65"/>
  <c r="G37" i="65"/>
  <c r="M36" i="65"/>
  <c r="K36" i="65"/>
  <c r="J36" i="65"/>
  <c r="I36" i="65"/>
  <c r="G36" i="65"/>
  <c r="M35" i="65"/>
  <c r="K35" i="65"/>
  <c r="J35" i="65"/>
  <c r="I35" i="65"/>
  <c r="G35" i="65"/>
  <c r="M34" i="65"/>
  <c r="K34" i="65"/>
  <c r="J34" i="65"/>
  <c r="I34" i="65"/>
  <c r="G34" i="65"/>
  <c r="M33" i="65"/>
  <c r="K33" i="65"/>
  <c r="J33" i="65"/>
  <c r="I33" i="65"/>
  <c r="G33" i="65"/>
  <c r="M32" i="65"/>
  <c r="K32" i="65"/>
  <c r="J32" i="65"/>
  <c r="I32" i="65"/>
  <c r="G32" i="65"/>
  <c r="M31" i="65"/>
  <c r="K31" i="65"/>
  <c r="J31" i="65"/>
  <c r="I31" i="65"/>
  <c r="G31" i="65"/>
  <c r="M30" i="65"/>
  <c r="K30" i="65"/>
  <c r="J30" i="65"/>
  <c r="I30" i="65"/>
  <c r="G30" i="65"/>
  <c r="M29" i="65"/>
  <c r="K29" i="65"/>
  <c r="J29" i="65"/>
  <c r="I29" i="65"/>
  <c r="G29" i="65"/>
  <c r="M28" i="65"/>
  <c r="K28" i="65"/>
  <c r="J28" i="65"/>
  <c r="I28" i="65"/>
  <c r="G28" i="65"/>
  <c r="M27" i="65"/>
  <c r="K27" i="65"/>
  <c r="J27" i="65"/>
  <c r="I27" i="65"/>
  <c r="G27" i="65"/>
  <c r="M26" i="65"/>
  <c r="K26" i="65"/>
  <c r="J26" i="65"/>
  <c r="I26" i="65"/>
  <c r="G26" i="65"/>
  <c r="M25" i="65"/>
  <c r="K25" i="65"/>
  <c r="J25" i="65"/>
  <c r="I25" i="65"/>
  <c r="G25" i="65"/>
  <c r="M24" i="65"/>
  <c r="K24" i="65"/>
  <c r="J24" i="65"/>
  <c r="I24" i="65"/>
  <c r="G24" i="65"/>
  <c r="M23" i="65"/>
  <c r="K23" i="65"/>
  <c r="J23" i="65"/>
  <c r="I23" i="65"/>
  <c r="G23" i="65"/>
  <c r="M22" i="65"/>
  <c r="K22" i="65"/>
  <c r="J22" i="65"/>
  <c r="I22" i="65"/>
  <c r="G22" i="65"/>
  <c r="M21" i="65"/>
  <c r="K21" i="65"/>
  <c r="J21" i="65"/>
  <c r="I21" i="65"/>
  <c r="G21" i="65"/>
  <c r="M20" i="65"/>
  <c r="K20" i="65"/>
  <c r="J20" i="65"/>
  <c r="I20" i="65"/>
  <c r="G20" i="65"/>
  <c r="M19" i="65"/>
  <c r="K19" i="65"/>
  <c r="J19" i="65"/>
  <c r="I19" i="65"/>
  <c r="G19" i="65"/>
  <c r="M18" i="65"/>
  <c r="K18" i="65"/>
  <c r="J18" i="65"/>
  <c r="I18" i="65"/>
  <c r="G18" i="65"/>
  <c r="M17" i="65"/>
  <c r="K17" i="65"/>
  <c r="J17" i="65"/>
  <c r="I17" i="65"/>
  <c r="G17" i="65"/>
  <c r="M16" i="65"/>
  <c r="K16" i="65"/>
  <c r="J16" i="65"/>
  <c r="I16" i="65"/>
  <c r="G16" i="65"/>
  <c r="M15" i="65"/>
  <c r="K15" i="65"/>
  <c r="J15" i="65"/>
  <c r="I15" i="65"/>
  <c r="G15" i="65"/>
  <c r="M14" i="65"/>
  <c r="K14" i="65"/>
  <c r="J14" i="65"/>
  <c r="I14" i="65"/>
  <c r="G14" i="65"/>
  <c r="M13" i="65"/>
  <c r="K13" i="65"/>
  <c r="J13" i="65"/>
  <c r="I13" i="65"/>
  <c r="G13" i="65"/>
  <c r="M12" i="65"/>
  <c r="K12" i="65"/>
  <c r="J12" i="65"/>
  <c r="I12" i="65"/>
  <c r="G12" i="65"/>
  <c r="M11" i="65"/>
  <c r="K11" i="65"/>
  <c r="J11" i="65"/>
  <c r="I11" i="65"/>
  <c r="G11" i="65"/>
  <c r="M10" i="65"/>
  <c r="K10" i="65"/>
  <c r="J10" i="65"/>
  <c r="I10" i="65"/>
  <c r="G10" i="65"/>
  <c r="M9" i="65"/>
  <c r="K9" i="65"/>
  <c r="J9" i="65"/>
  <c r="I9" i="65"/>
  <c r="G9" i="65"/>
  <c r="M8" i="65"/>
  <c r="K8" i="65"/>
  <c r="J8" i="65"/>
  <c r="I8" i="65"/>
  <c r="G8" i="65"/>
  <c r="M10" i="64"/>
  <c r="L10" i="64"/>
  <c r="K10" i="64"/>
  <c r="J10" i="64"/>
  <c r="I10" i="64"/>
  <c r="H10" i="64"/>
  <c r="G10" i="64"/>
  <c r="F10" i="64"/>
  <c r="M9" i="64"/>
  <c r="K9" i="64"/>
  <c r="I9" i="64"/>
  <c r="G9" i="64"/>
  <c r="M8" i="64"/>
  <c r="K8" i="64"/>
  <c r="I8" i="64"/>
  <c r="G8" i="64"/>
  <c r="M7" i="64"/>
  <c r="K7" i="64"/>
  <c r="I7" i="64"/>
  <c r="G7" i="64"/>
  <c r="M87" i="63"/>
  <c r="K87" i="63"/>
  <c r="I87" i="63"/>
  <c r="G87" i="63"/>
  <c r="F87" i="63"/>
  <c r="M86" i="63"/>
  <c r="K86" i="63"/>
  <c r="J86" i="63"/>
  <c r="I86" i="63"/>
  <c r="G86" i="63"/>
  <c r="M85" i="63"/>
  <c r="K85" i="63"/>
  <c r="J85" i="63"/>
  <c r="I85" i="63"/>
  <c r="G85" i="63"/>
  <c r="M84" i="63"/>
  <c r="K84" i="63"/>
  <c r="J84" i="63"/>
  <c r="I84" i="63"/>
  <c r="G84" i="63"/>
  <c r="M83" i="63"/>
  <c r="K83" i="63"/>
  <c r="J83" i="63"/>
  <c r="I83" i="63"/>
  <c r="G83" i="63"/>
  <c r="M82" i="63"/>
  <c r="K82" i="63"/>
  <c r="J82" i="63"/>
  <c r="I82" i="63"/>
  <c r="G82" i="63"/>
  <c r="M81" i="63"/>
  <c r="K81" i="63"/>
  <c r="J81" i="63"/>
  <c r="I81" i="63"/>
  <c r="G81" i="63"/>
  <c r="M80" i="63"/>
  <c r="K80" i="63"/>
  <c r="J80" i="63"/>
  <c r="I80" i="63"/>
  <c r="G80" i="63"/>
  <c r="M79" i="63"/>
  <c r="K79" i="63"/>
  <c r="J79" i="63"/>
  <c r="I79" i="63"/>
  <c r="G79" i="63"/>
  <c r="M78" i="63"/>
  <c r="K78" i="63"/>
  <c r="J78" i="63"/>
  <c r="I78" i="63"/>
  <c r="G78" i="63"/>
  <c r="M77" i="63"/>
  <c r="K77" i="63"/>
  <c r="J77" i="63"/>
  <c r="I77" i="63"/>
  <c r="G77" i="63"/>
  <c r="M76" i="63"/>
  <c r="K76" i="63"/>
  <c r="J76" i="63"/>
  <c r="I76" i="63"/>
  <c r="G76" i="63"/>
  <c r="M75" i="63"/>
  <c r="K75" i="63"/>
  <c r="J75" i="63"/>
  <c r="I75" i="63"/>
  <c r="G75" i="63"/>
  <c r="M74" i="63"/>
  <c r="K74" i="63"/>
  <c r="J74" i="63"/>
  <c r="I74" i="63"/>
  <c r="G74" i="63"/>
  <c r="M73" i="63"/>
  <c r="K73" i="63"/>
  <c r="J73" i="63"/>
  <c r="I73" i="63"/>
  <c r="G73" i="63"/>
  <c r="M72" i="63"/>
  <c r="K72" i="63"/>
  <c r="J72" i="63"/>
  <c r="I72" i="63"/>
  <c r="G72" i="63"/>
  <c r="M71" i="63"/>
  <c r="K71" i="63"/>
  <c r="J71" i="63"/>
  <c r="I71" i="63"/>
  <c r="G71" i="63"/>
  <c r="M70" i="63"/>
  <c r="K70" i="63"/>
  <c r="J70" i="63"/>
  <c r="I70" i="63"/>
  <c r="G70" i="63"/>
  <c r="M69" i="63"/>
  <c r="K69" i="63"/>
  <c r="J69" i="63"/>
  <c r="I69" i="63"/>
  <c r="G69" i="63"/>
  <c r="M68" i="63"/>
  <c r="K68" i="63"/>
  <c r="J68" i="63"/>
  <c r="I68" i="63"/>
  <c r="G68" i="63"/>
  <c r="M67" i="63"/>
  <c r="K67" i="63"/>
  <c r="J67" i="63"/>
  <c r="I67" i="63"/>
  <c r="G67" i="63"/>
  <c r="M66" i="63"/>
  <c r="K66" i="63"/>
  <c r="I66" i="63"/>
  <c r="G66" i="63"/>
  <c r="M65" i="63"/>
  <c r="K65" i="63"/>
  <c r="I65" i="63"/>
  <c r="G65" i="63"/>
  <c r="M64" i="63"/>
  <c r="K64" i="63"/>
  <c r="I64" i="63"/>
  <c r="G64" i="63"/>
  <c r="M63" i="63"/>
  <c r="K63" i="63"/>
  <c r="I63" i="63"/>
  <c r="G63" i="63"/>
  <c r="M62" i="63"/>
  <c r="K62" i="63"/>
  <c r="I62" i="63"/>
  <c r="G62" i="63"/>
  <c r="M61" i="63"/>
  <c r="K61" i="63"/>
  <c r="J61" i="63"/>
  <c r="I61" i="63"/>
  <c r="G61" i="63"/>
  <c r="M60" i="63"/>
  <c r="K60" i="63"/>
  <c r="J60" i="63"/>
  <c r="I60" i="63"/>
  <c r="G60" i="63"/>
  <c r="M59" i="63"/>
  <c r="K59" i="63"/>
  <c r="J59" i="63"/>
  <c r="I59" i="63"/>
  <c r="G59" i="63"/>
  <c r="M58" i="63"/>
  <c r="K58" i="63"/>
  <c r="J58" i="63"/>
  <c r="I58" i="63"/>
  <c r="G58" i="63"/>
  <c r="M57" i="63"/>
  <c r="K57" i="63"/>
  <c r="J57" i="63"/>
  <c r="I57" i="63"/>
  <c r="G57" i="63"/>
  <c r="M56" i="63"/>
  <c r="K56" i="63"/>
  <c r="J56" i="63"/>
  <c r="I56" i="63"/>
  <c r="G56" i="63"/>
  <c r="M55" i="63"/>
  <c r="K55" i="63"/>
  <c r="J55" i="63"/>
  <c r="I55" i="63"/>
  <c r="G55" i="63"/>
  <c r="M54" i="63"/>
  <c r="K54" i="63"/>
  <c r="J54" i="63"/>
  <c r="I54" i="63"/>
  <c r="G54" i="63"/>
  <c r="M53" i="63"/>
  <c r="K53" i="63"/>
  <c r="J53" i="63"/>
  <c r="I53" i="63"/>
  <c r="G53" i="63"/>
  <c r="M52" i="63"/>
  <c r="K52" i="63"/>
  <c r="J52" i="63"/>
  <c r="I52" i="63"/>
  <c r="G52" i="63"/>
  <c r="M51" i="63"/>
  <c r="K51" i="63"/>
  <c r="J51" i="63"/>
  <c r="I51" i="63"/>
  <c r="G51" i="63"/>
  <c r="M50" i="63"/>
  <c r="K50" i="63"/>
  <c r="J50" i="63"/>
  <c r="I50" i="63"/>
  <c r="G50" i="63"/>
  <c r="M49" i="63"/>
  <c r="K49" i="63"/>
  <c r="J49" i="63"/>
  <c r="I49" i="63"/>
  <c r="G49" i="63"/>
  <c r="M48" i="63"/>
  <c r="K48" i="63"/>
  <c r="J48" i="63"/>
  <c r="I48" i="63"/>
  <c r="G48" i="63"/>
  <c r="M47" i="63"/>
  <c r="K47" i="63"/>
  <c r="J47" i="63"/>
  <c r="I47" i="63"/>
  <c r="G47" i="63"/>
  <c r="M46" i="63"/>
  <c r="K46" i="63"/>
  <c r="I46" i="63"/>
  <c r="G46" i="63"/>
  <c r="M45" i="63"/>
  <c r="K45" i="63"/>
  <c r="J45" i="63"/>
  <c r="I45" i="63"/>
  <c r="G45" i="63"/>
  <c r="M44" i="63"/>
  <c r="K44" i="63"/>
  <c r="J44" i="63"/>
  <c r="I44" i="63"/>
  <c r="G44" i="63"/>
  <c r="M43" i="63"/>
  <c r="K43" i="63"/>
  <c r="J43" i="63"/>
  <c r="I43" i="63"/>
  <c r="G43" i="63"/>
  <c r="M42" i="63"/>
  <c r="K42" i="63"/>
  <c r="J42" i="63"/>
  <c r="I42" i="63"/>
  <c r="G42" i="63"/>
  <c r="M41" i="63"/>
  <c r="K41" i="63"/>
  <c r="J41" i="63"/>
  <c r="I41" i="63"/>
  <c r="G41" i="63"/>
  <c r="M40" i="63"/>
  <c r="K40" i="63"/>
  <c r="J40" i="63"/>
  <c r="I40" i="63"/>
  <c r="G40" i="63"/>
  <c r="M39" i="63"/>
  <c r="K39" i="63"/>
  <c r="J39" i="63"/>
  <c r="I39" i="63"/>
  <c r="G39" i="63"/>
  <c r="M38" i="63"/>
  <c r="K38" i="63"/>
  <c r="J38" i="63"/>
  <c r="I38" i="63"/>
  <c r="G38" i="63"/>
  <c r="M37" i="63"/>
  <c r="K37" i="63"/>
  <c r="J37" i="63"/>
  <c r="I37" i="63"/>
  <c r="G37" i="63"/>
  <c r="M36" i="63"/>
  <c r="K36" i="63"/>
  <c r="J36" i="63"/>
  <c r="I36" i="63"/>
  <c r="G36" i="63"/>
  <c r="M35" i="63"/>
  <c r="K35" i="63"/>
  <c r="J35" i="63"/>
  <c r="I35" i="63"/>
  <c r="G35" i="63"/>
  <c r="M34" i="63"/>
  <c r="K34" i="63"/>
  <c r="J34" i="63"/>
  <c r="I34" i="63"/>
  <c r="G34" i="63"/>
  <c r="M33" i="63"/>
  <c r="K33" i="63"/>
  <c r="J33" i="63"/>
  <c r="I33" i="63"/>
  <c r="G33" i="63"/>
  <c r="M32" i="63"/>
  <c r="K32" i="63"/>
  <c r="J32" i="63"/>
  <c r="I32" i="63"/>
  <c r="G32" i="63"/>
  <c r="M31" i="63"/>
  <c r="K31" i="63"/>
  <c r="J31" i="63"/>
  <c r="I31" i="63"/>
  <c r="G31" i="63"/>
  <c r="M30" i="63"/>
  <c r="K30" i="63"/>
  <c r="J30" i="63"/>
  <c r="I30" i="63"/>
  <c r="G30" i="63"/>
  <c r="M29" i="63"/>
  <c r="K29" i="63"/>
  <c r="J29" i="63"/>
  <c r="I29" i="63"/>
  <c r="G29" i="63"/>
  <c r="M28" i="63"/>
  <c r="K28" i="63"/>
  <c r="J28" i="63"/>
  <c r="I28" i="63"/>
  <c r="G28" i="63"/>
  <c r="M27" i="63"/>
  <c r="K27" i="63"/>
  <c r="J27" i="63"/>
  <c r="I27" i="63"/>
  <c r="G27" i="63"/>
  <c r="M26" i="63"/>
  <c r="K26" i="63"/>
  <c r="J26" i="63"/>
  <c r="I26" i="63"/>
  <c r="G26" i="63"/>
  <c r="M25" i="63"/>
  <c r="K25" i="63"/>
  <c r="J25" i="63"/>
  <c r="I25" i="63"/>
  <c r="G25" i="63"/>
  <c r="M24" i="63"/>
  <c r="K24" i="63"/>
  <c r="J24" i="63"/>
  <c r="I24" i="63"/>
  <c r="G24" i="63"/>
  <c r="M23" i="63"/>
  <c r="K23" i="63"/>
  <c r="J23" i="63"/>
  <c r="I23" i="63"/>
  <c r="G23" i="63"/>
  <c r="M22" i="63"/>
  <c r="K22" i="63"/>
  <c r="J22" i="63"/>
  <c r="I22" i="63"/>
  <c r="G22" i="63"/>
  <c r="M21" i="63"/>
  <c r="K21" i="63"/>
  <c r="J21" i="63"/>
  <c r="I21" i="63"/>
  <c r="G21" i="63"/>
  <c r="M20" i="63"/>
  <c r="K20" i="63"/>
  <c r="J20" i="63"/>
  <c r="I20" i="63"/>
  <c r="G20" i="63"/>
  <c r="M19" i="63"/>
  <c r="K19" i="63"/>
  <c r="J19" i="63"/>
  <c r="I19" i="63"/>
  <c r="G19" i="63"/>
  <c r="M18" i="63"/>
  <c r="K18" i="63"/>
  <c r="J18" i="63"/>
  <c r="I18" i="63"/>
  <c r="G18" i="63"/>
  <c r="M17" i="63"/>
  <c r="K17" i="63"/>
  <c r="J17" i="63"/>
  <c r="I17" i="63"/>
  <c r="G17" i="63"/>
  <c r="M16" i="63"/>
  <c r="K16" i="63"/>
  <c r="J16" i="63"/>
  <c r="I16" i="63"/>
  <c r="G16" i="63"/>
  <c r="M15" i="63"/>
  <c r="K15" i="63"/>
  <c r="J15" i="63"/>
  <c r="I15" i="63"/>
  <c r="G15" i="63"/>
  <c r="M14" i="63"/>
  <c r="K14" i="63"/>
  <c r="J14" i="63"/>
  <c r="I14" i="63"/>
  <c r="G14" i="63"/>
  <c r="M13" i="63"/>
  <c r="K13" i="63"/>
  <c r="J13" i="63"/>
  <c r="I13" i="63"/>
  <c r="G13" i="63"/>
  <c r="M12" i="63"/>
  <c r="K12" i="63"/>
  <c r="J12" i="63"/>
  <c r="I12" i="63"/>
  <c r="G12" i="63"/>
  <c r="M11" i="63"/>
  <c r="K11" i="63"/>
  <c r="J11" i="63"/>
  <c r="I11" i="63"/>
  <c r="G11" i="63"/>
  <c r="M10" i="63"/>
  <c r="K10" i="63"/>
  <c r="J10" i="63"/>
  <c r="I10" i="63"/>
  <c r="G10" i="63"/>
  <c r="M9" i="63"/>
  <c r="K9" i="63"/>
  <c r="J9" i="63"/>
  <c r="I9" i="63"/>
  <c r="G9" i="63"/>
  <c r="M8" i="63"/>
  <c r="K8" i="63"/>
  <c r="J8" i="63"/>
  <c r="I8" i="63"/>
  <c r="G8" i="63"/>
  <c r="M10" i="62"/>
  <c r="L10" i="62"/>
  <c r="K10" i="62"/>
  <c r="J10" i="62"/>
  <c r="I10" i="62"/>
  <c r="H10" i="62"/>
  <c r="G10" i="62"/>
  <c r="F10" i="62"/>
  <c r="M9" i="62"/>
  <c r="K9" i="62"/>
  <c r="I9" i="62"/>
  <c r="G9" i="62"/>
  <c r="M8" i="62"/>
  <c r="K8" i="62"/>
  <c r="I8" i="62"/>
  <c r="G8" i="62"/>
  <c r="M7" i="62"/>
  <c r="K7" i="62"/>
  <c r="I7" i="62"/>
  <c r="G7" i="62"/>
  <c r="M87" i="61"/>
  <c r="K87" i="61"/>
  <c r="I87" i="61"/>
  <c r="G87" i="61"/>
  <c r="F87" i="61"/>
  <c r="M86" i="61"/>
  <c r="K86" i="61"/>
  <c r="J86" i="61"/>
  <c r="I86" i="61"/>
  <c r="G86" i="61"/>
  <c r="M85" i="61"/>
  <c r="K85" i="61"/>
  <c r="J85" i="61"/>
  <c r="I85" i="61"/>
  <c r="G85" i="61"/>
  <c r="M84" i="61"/>
  <c r="K84" i="61"/>
  <c r="J84" i="61"/>
  <c r="I84" i="61"/>
  <c r="G84" i="61"/>
  <c r="M83" i="61"/>
  <c r="K83" i="61"/>
  <c r="J83" i="61"/>
  <c r="I83" i="61"/>
  <c r="G83" i="61"/>
  <c r="M82" i="61"/>
  <c r="K82" i="61"/>
  <c r="J82" i="61"/>
  <c r="I82" i="61"/>
  <c r="G82" i="61"/>
  <c r="M81" i="61"/>
  <c r="K81" i="61"/>
  <c r="J81" i="61"/>
  <c r="I81" i="61"/>
  <c r="G81" i="61"/>
  <c r="M80" i="61"/>
  <c r="K80" i="61"/>
  <c r="J80" i="61"/>
  <c r="I80" i="61"/>
  <c r="G80" i="61"/>
  <c r="M79" i="61"/>
  <c r="K79" i="61"/>
  <c r="J79" i="61"/>
  <c r="I79" i="61"/>
  <c r="G79" i="61"/>
  <c r="M78" i="61"/>
  <c r="K78" i="61"/>
  <c r="J78" i="61"/>
  <c r="I78" i="61"/>
  <c r="G78" i="61"/>
  <c r="M77" i="61"/>
  <c r="K77" i="61"/>
  <c r="J77" i="61"/>
  <c r="I77" i="61"/>
  <c r="G77" i="61"/>
  <c r="M76" i="61"/>
  <c r="K76" i="61"/>
  <c r="J76" i="61"/>
  <c r="I76" i="61"/>
  <c r="G76" i="61"/>
  <c r="M75" i="61"/>
  <c r="K75" i="61"/>
  <c r="J75" i="61"/>
  <c r="I75" i="61"/>
  <c r="G75" i="61"/>
  <c r="M74" i="61"/>
  <c r="K74" i="61"/>
  <c r="J74" i="61"/>
  <c r="I74" i="61"/>
  <c r="G74" i="61"/>
  <c r="M73" i="61"/>
  <c r="K73" i="61"/>
  <c r="J73" i="61"/>
  <c r="I73" i="61"/>
  <c r="G73" i="61"/>
  <c r="M72" i="61"/>
  <c r="K72" i="61"/>
  <c r="J72" i="61"/>
  <c r="I72" i="61"/>
  <c r="G72" i="61"/>
  <c r="M71" i="61"/>
  <c r="K71" i="61"/>
  <c r="J71" i="61"/>
  <c r="I71" i="61"/>
  <c r="G71" i="61"/>
  <c r="M70" i="61"/>
  <c r="K70" i="61"/>
  <c r="J70" i="61"/>
  <c r="I70" i="61"/>
  <c r="G70" i="61"/>
  <c r="M69" i="61"/>
  <c r="K69" i="61"/>
  <c r="J69" i="61"/>
  <c r="I69" i="61"/>
  <c r="G69" i="61"/>
  <c r="M68" i="61"/>
  <c r="K68" i="61"/>
  <c r="J68" i="61"/>
  <c r="I68" i="61"/>
  <c r="G68" i="61"/>
  <c r="M67" i="61"/>
  <c r="K67" i="61"/>
  <c r="J67" i="61"/>
  <c r="I67" i="61"/>
  <c r="G67" i="61"/>
  <c r="M66" i="61"/>
  <c r="K66" i="61"/>
  <c r="I66" i="61"/>
  <c r="G66" i="61"/>
  <c r="M65" i="61"/>
  <c r="K65" i="61"/>
  <c r="I65" i="61"/>
  <c r="G65" i="61"/>
  <c r="M64" i="61"/>
  <c r="K64" i="61"/>
  <c r="I64" i="61"/>
  <c r="G64" i="61"/>
  <c r="M63" i="61"/>
  <c r="K63" i="61"/>
  <c r="I63" i="61"/>
  <c r="G63" i="61"/>
  <c r="M62" i="61"/>
  <c r="K62" i="61"/>
  <c r="I62" i="61"/>
  <c r="G62" i="61"/>
  <c r="M61" i="61"/>
  <c r="K61" i="61"/>
  <c r="J61" i="61"/>
  <c r="I61" i="61"/>
  <c r="G61" i="61"/>
  <c r="M60" i="61"/>
  <c r="K60" i="61"/>
  <c r="J60" i="61"/>
  <c r="I60" i="61"/>
  <c r="G60" i="61"/>
  <c r="M59" i="61"/>
  <c r="K59" i="61"/>
  <c r="J59" i="61"/>
  <c r="I59" i="61"/>
  <c r="G59" i="61"/>
  <c r="M58" i="61"/>
  <c r="K58" i="61"/>
  <c r="J58" i="61"/>
  <c r="I58" i="61"/>
  <c r="G58" i="61"/>
  <c r="M57" i="61"/>
  <c r="K57" i="61"/>
  <c r="J57" i="61"/>
  <c r="I57" i="61"/>
  <c r="G57" i="61"/>
  <c r="M56" i="61"/>
  <c r="K56" i="61"/>
  <c r="J56" i="61"/>
  <c r="I56" i="61"/>
  <c r="G56" i="61"/>
  <c r="M55" i="61"/>
  <c r="K55" i="61"/>
  <c r="J55" i="61"/>
  <c r="I55" i="61"/>
  <c r="G55" i="61"/>
  <c r="M54" i="61"/>
  <c r="K54" i="61"/>
  <c r="J54" i="61"/>
  <c r="I54" i="61"/>
  <c r="G54" i="61"/>
  <c r="M53" i="61"/>
  <c r="K53" i="61"/>
  <c r="J53" i="61"/>
  <c r="I53" i="61"/>
  <c r="G53" i="61"/>
  <c r="M52" i="61"/>
  <c r="K52" i="61"/>
  <c r="J52" i="61"/>
  <c r="I52" i="61"/>
  <c r="G52" i="61"/>
  <c r="M51" i="61"/>
  <c r="K51" i="61"/>
  <c r="J51" i="61"/>
  <c r="I51" i="61"/>
  <c r="G51" i="61"/>
  <c r="M50" i="61"/>
  <c r="K50" i="61"/>
  <c r="J50" i="61"/>
  <c r="I50" i="61"/>
  <c r="G50" i="61"/>
  <c r="M49" i="61"/>
  <c r="K49" i="61"/>
  <c r="J49" i="61"/>
  <c r="I49" i="61"/>
  <c r="G49" i="61"/>
  <c r="M48" i="61"/>
  <c r="K48" i="61"/>
  <c r="J48" i="61"/>
  <c r="I48" i="61"/>
  <c r="G48" i="61"/>
  <c r="M47" i="61"/>
  <c r="K47" i="61"/>
  <c r="J47" i="61"/>
  <c r="I47" i="61"/>
  <c r="G47" i="61"/>
  <c r="M46" i="61"/>
  <c r="K46" i="61"/>
  <c r="I46" i="61"/>
  <c r="G46" i="61"/>
  <c r="M45" i="61"/>
  <c r="K45" i="61"/>
  <c r="J45" i="61"/>
  <c r="I45" i="61"/>
  <c r="G45" i="61"/>
  <c r="M44" i="61"/>
  <c r="K44" i="61"/>
  <c r="J44" i="61"/>
  <c r="I44" i="61"/>
  <c r="G44" i="61"/>
  <c r="M43" i="61"/>
  <c r="K43" i="61"/>
  <c r="J43" i="61"/>
  <c r="I43" i="61"/>
  <c r="G43" i="61"/>
  <c r="M42" i="61"/>
  <c r="K42" i="61"/>
  <c r="J42" i="61"/>
  <c r="I42" i="61"/>
  <c r="G42" i="61"/>
  <c r="M41" i="61"/>
  <c r="K41" i="61"/>
  <c r="J41" i="61"/>
  <c r="I41" i="61"/>
  <c r="G41" i="61"/>
  <c r="M40" i="61"/>
  <c r="K40" i="61"/>
  <c r="J40" i="61"/>
  <c r="I40" i="61"/>
  <c r="G40" i="61"/>
  <c r="M39" i="61"/>
  <c r="K39" i="61"/>
  <c r="J39" i="61"/>
  <c r="I39" i="61"/>
  <c r="G39" i="61"/>
  <c r="M38" i="61"/>
  <c r="K38" i="61"/>
  <c r="J38" i="61"/>
  <c r="I38" i="61"/>
  <c r="G38" i="61"/>
  <c r="M37" i="61"/>
  <c r="K37" i="61"/>
  <c r="J37" i="61"/>
  <c r="I37" i="61"/>
  <c r="G37" i="61"/>
  <c r="M36" i="61"/>
  <c r="K36" i="61"/>
  <c r="J36" i="61"/>
  <c r="I36" i="61"/>
  <c r="G36" i="61"/>
  <c r="M35" i="61"/>
  <c r="K35" i="61"/>
  <c r="J35" i="61"/>
  <c r="I35" i="61"/>
  <c r="G35" i="61"/>
  <c r="M34" i="61"/>
  <c r="K34" i="61"/>
  <c r="J34" i="61"/>
  <c r="I34" i="61"/>
  <c r="G34" i="61"/>
  <c r="M33" i="61"/>
  <c r="K33" i="61"/>
  <c r="J33" i="61"/>
  <c r="I33" i="61"/>
  <c r="G33" i="61"/>
  <c r="M32" i="61"/>
  <c r="K32" i="61"/>
  <c r="J32" i="61"/>
  <c r="I32" i="61"/>
  <c r="G32" i="61"/>
  <c r="M31" i="61"/>
  <c r="K31" i="61"/>
  <c r="J31" i="61"/>
  <c r="I31" i="61"/>
  <c r="G31" i="61"/>
  <c r="M30" i="61"/>
  <c r="K30" i="61"/>
  <c r="J30" i="61"/>
  <c r="I30" i="61"/>
  <c r="G30" i="61"/>
  <c r="M29" i="61"/>
  <c r="K29" i="61"/>
  <c r="J29" i="61"/>
  <c r="I29" i="61"/>
  <c r="G29" i="61"/>
  <c r="M28" i="61"/>
  <c r="K28" i="61"/>
  <c r="J28" i="61"/>
  <c r="I28" i="61"/>
  <c r="G28" i="61"/>
  <c r="M27" i="61"/>
  <c r="K27" i="61"/>
  <c r="J27" i="61"/>
  <c r="I27" i="61"/>
  <c r="G27" i="61"/>
  <c r="M26" i="61"/>
  <c r="K26" i="61"/>
  <c r="J26" i="61"/>
  <c r="I26" i="61"/>
  <c r="G26" i="61"/>
  <c r="M25" i="61"/>
  <c r="K25" i="61"/>
  <c r="J25" i="61"/>
  <c r="I25" i="61"/>
  <c r="G25" i="61"/>
  <c r="M24" i="61"/>
  <c r="K24" i="61"/>
  <c r="J24" i="61"/>
  <c r="I24" i="61"/>
  <c r="G24" i="61"/>
  <c r="M23" i="61"/>
  <c r="K23" i="61"/>
  <c r="J23" i="61"/>
  <c r="I23" i="61"/>
  <c r="G23" i="61"/>
  <c r="M22" i="61"/>
  <c r="K22" i="61"/>
  <c r="J22" i="61"/>
  <c r="I22" i="61"/>
  <c r="G22" i="61"/>
  <c r="M21" i="61"/>
  <c r="K21" i="61"/>
  <c r="J21" i="61"/>
  <c r="I21" i="61"/>
  <c r="G21" i="61"/>
  <c r="M20" i="61"/>
  <c r="K20" i="61"/>
  <c r="J20" i="61"/>
  <c r="I20" i="61"/>
  <c r="G20" i="61"/>
  <c r="M19" i="61"/>
  <c r="K19" i="61"/>
  <c r="J19" i="61"/>
  <c r="I19" i="61"/>
  <c r="G19" i="61"/>
  <c r="M18" i="61"/>
  <c r="K18" i="61"/>
  <c r="J18" i="61"/>
  <c r="I18" i="61"/>
  <c r="G18" i="61"/>
  <c r="M17" i="61"/>
  <c r="K17" i="61"/>
  <c r="J17" i="61"/>
  <c r="I17" i="61"/>
  <c r="G17" i="61"/>
  <c r="M16" i="61"/>
  <c r="K16" i="61"/>
  <c r="J16" i="61"/>
  <c r="I16" i="61"/>
  <c r="G16" i="61"/>
  <c r="M15" i="61"/>
  <c r="K15" i="61"/>
  <c r="J15" i="61"/>
  <c r="I15" i="61"/>
  <c r="G15" i="61"/>
  <c r="M14" i="61"/>
  <c r="K14" i="61"/>
  <c r="J14" i="61"/>
  <c r="I14" i="61"/>
  <c r="G14" i="61"/>
  <c r="M13" i="61"/>
  <c r="K13" i="61"/>
  <c r="J13" i="61"/>
  <c r="I13" i="61"/>
  <c r="G13" i="61"/>
  <c r="M12" i="61"/>
  <c r="K12" i="61"/>
  <c r="J12" i="61"/>
  <c r="I12" i="61"/>
  <c r="G12" i="61"/>
  <c r="M11" i="61"/>
  <c r="K11" i="61"/>
  <c r="J11" i="61"/>
  <c r="I11" i="61"/>
  <c r="G11" i="61"/>
  <c r="M10" i="61"/>
  <c r="K10" i="61"/>
  <c r="J10" i="61"/>
  <c r="I10" i="61"/>
  <c r="G10" i="61"/>
  <c r="M9" i="61"/>
  <c r="K9" i="61"/>
  <c r="J9" i="61"/>
  <c r="I9" i="61"/>
  <c r="G9" i="61"/>
  <c r="M8" i="61"/>
  <c r="K8" i="61"/>
  <c r="J8" i="61"/>
  <c r="I8" i="61"/>
  <c r="G8" i="61"/>
  <c r="M10" i="60"/>
  <c r="L10" i="60"/>
  <c r="K10" i="60"/>
  <c r="J10" i="60"/>
  <c r="I10" i="60"/>
  <c r="H10" i="60"/>
  <c r="G10" i="60"/>
  <c r="F10" i="60"/>
  <c r="M9" i="60"/>
  <c r="K9" i="60"/>
  <c r="I9" i="60"/>
  <c r="G9" i="60"/>
  <c r="M8" i="60"/>
  <c r="K8" i="60"/>
  <c r="I8" i="60"/>
  <c r="G8" i="60"/>
  <c r="M7" i="60"/>
  <c r="K7" i="60"/>
  <c r="I7" i="60"/>
  <c r="G7" i="60"/>
  <c r="M87" i="59"/>
  <c r="K87" i="59"/>
  <c r="I87" i="59"/>
  <c r="G87" i="59"/>
  <c r="F87" i="59"/>
  <c r="M86" i="59"/>
  <c r="K86" i="59"/>
  <c r="J86" i="59"/>
  <c r="I86" i="59"/>
  <c r="G86" i="59"/>
  <c r="M85" i="59"/>
  <c r="K85" i="59"/>
  <c r="J85" i="59"/>
  <c r="I85" i="59"/>
  <c r="G85" i="59"/>
  <c r="M84" i="59"/>
  <c r="K84" i="59"/>
  <c r="J84" i="59"/>
  <c r="I84" i="59"/>
  <c r="G84" i="59"/>
  <c r="M83" i="59"/>
  <c r="K83" i="59"/>
  <c r="J83" i="59"/>
  <c r="I83" i="59"/>
  <c r="G83" i="59"/>
  <c r="M82" i="59"/>
  <c r="K82" i="59"/>
  <c r="J82" i="59"/>
  <c r="I82" i="59"/>
  <c r="G82" i="59"/>
  <c r="M81" i="59"/>
  <c r="K81" i="59"/>
  <c r="J81" i="59"/>
  <c r="I81" i="59"/>
  <c r="G81" i="59"/>
  <c r="M80" i="59"/>
  <c r="K80" i="59"/>
  <c r="J80" i="59"/>
  <c r="I80" i="59"/>
  <c r="G80" i="59"/>
  <c r="M79" i="59"/>
  <c r="K79" i="59"/>
  <c r="J79" i="59"/>
  <c r="I79" i="59"/>
  <c r="G79" i="59"/>
  <c r="M78" i="59"/>
  <c r="K78" i="59"/>
  <c r="J78" i="59"/>
  <c r="I78" i="59"/>
  <c r="G78" i="59"/>
  <c r="M77" i="59"/>
  <c r="K77" i="59"/>
  <c r="J77" i="59"/>
  <c r="I77" i="59"/>
  <c r="G77" i="59"/>
  <c r="M76" i="59"/>
  <c r="K76" i="59"/>
  <c r="J76" i="59"/>
  <c r="I76" i="59"/>
  <c r="G76" i="59"/>
  <c r="M75" i="59"/>
  <c r="K75" i="59"/>
  <c r="J75" i="59"/>
  <c r="I75" i="59"/>
  <c r="G75" i="59"/>
  <c r="M74" i="59"/>
  <c r="K74" i="59"/>
  <c r="J74" i="59"/>
  <c r="I74" i="59"/>
  <c r="G74" i="59"/>
  <c r="M73" i="59"/>
  <c r="K73" i="59"/>
  <c r="J73" i="59"/>
  <c r="I73" i="59"/>
  <c r="G73" i="59"/>
  <c r="M72" i="59"/>
  <c r="K72" i="59"/>
  <c r="J72" i="59"/>
  <c r="I72" i="59"/>
  <c r="G72" i="59"/>
  <c r="M71" i="59"/>
  <c r="K71" i="59"/>
  <c r="J71" i="59"/>
  <c r="I71" i="59"/>
  <c r="G71" i="59"/>
  <c r="M70" i="59"/>
  <c r="K70" i="59"/>
  <c r="J70" i="59"/>
  <c r="I70" i="59"/>
  <c r="G70" i="59"/>
  <c r="M69" i="59"/>
  <c r="K69" i="59"/>
  <c r="J69" i="59"/>
  <c r="I69" i="59"/>
  <c r="G69" i="59"/>
  <c r="M68" i="59"/>
  <c r="K68" i="59"/>
  <c r="J68" i="59"/>
  <c r="I68" i="59"/>
  <c r="G68" i="59"/>
  <c r="M67" i="59"/>
  <c r="K67" i="59"/>
  <c r="J67" i="59"/>
  <c r="I67" i="59"/>
  <c r="G67" i="59"/>
  <c r="M66" i="59"/>
  <c r="K66" i="59"/>
  <c r="I66" i="59"/>
  <c r="G66" i="59"/>
  <c r="M65" i="59"/>
  <c r="K65" i="59"/>
  <c r="I65" i="59"/>
  <c r="G65" i="59"/>
  <c r="M64" i="59"/>
  <c r="K64" i="59"/>
  <c r="I64" i="59"/>
  <c r="G64" i="59"/>
  <c r="M63" i="59"/>
  <c r="K63" i="59"/>
  <c r="I63" i="59"/>
  <c r="G63" i="59"/>
  <c r="M62" i="59"/>
  <c r="K62" i="59"/>
  <c r="I62" i="59"/>
  <c r="G62" i="59"/>
  <c r="M61" i="59"/>
  <c r="K61" i="59"/>
  <c r="J61" i="59"/>
  <c r="I61" i="59"/>
  <c r="G61" i="59"/>
  <c r="M60" i="59"/>
  <c r="K60" i="59"/>
  <c r="J60" i="59"/>
  <c r="I60" i="59"/>
  <c r="G60" i="59"/>
  <c r="M59" i="59"/>
  <c r="K59" i="59"/>
  <c r="J59" i="59"/>
  <c r="I59" i="59"/>
  <c r="G59" i="59"/>
  <c r="M58" i="59"/>
  <c r="K58" i="59"/>
  <c r="J58" i="59"/>
  <c r="I58" i="59"/>
  <c r="G58" i="59"/>
  <c r="M57" i="59"/>
  <c r="K57" i="59"/>
  <c r="J57" i="59"/>
  <c r="I57" i="59"/>
  <c r="G57" i="59"/>
  <c r="M56" i="59"/>
  <c r="K56" i="59"/>
  <c r="J56" i="59"/>
  <c r="I56" i="59"/>
  <c r="G56" i="59"/>
  <c r="M55" i="59"/>
  <c r="K55" i="59"/>
  <c r="J55" i="59"/>
  <c r="I55" i="59"/>
  <c r="G55" i="59"/>
  <c r="M54" i="59"/>
  <c r="K54" i="59"/>
  <c r="J54" i="59"/>
  <c r="I54" i="59"/>
  <c r="G54" i="59"/>
  <c r="M53" i="59"/>
  <c r="K53" i="59"/>
  <c r="J53" i="59"/>
  <c r="I53" i="59"/>
  <c r="G53" i="59"/>
  <c r="M52" i="59"/>
  <c r="K52" i="59"/>
  <c r="J52" i="59"/>
  <c r="I52" i="59"/>
  <c r="G52" i="59"/>
  <c r="M51" i="59"/>
  <c r="K51" i="59"/>
  <c r="J51" i="59"/>
  <c r="I51" i="59"/>
  <c r="G51" i="59"/>
  <c r="M50" i="59"/>
  <c r="K50" i="59"/>
  <c r="J50" i="59"/>
  <c r="I50" i="59"/>
  <c r="G50" i="59"/>
  <c r="M49" i="59"/>
  <c r="K49" i="59"/>
  <c r="J49" i="59"/>
  <c r="I49" i="59"/>
  <c r="G49" i="59"/>
  <c r="M48" i="59"/>
  <c r="K48" i="59"/>
  <c r="J48" i="59"/>
  <c r="I48" i="59"/>
  <c r="G48" i="59"/>
  <c r="M47" i="59"/>
  <c r="K47" i="59"/>
  <c r="J47" i="59"/>
  <c r="I47" i="59"/>
  <c r="G47" i="59"/>
  <c r="M46" i="59"/>
  <c r="K46" i="59"/>
  <c r="I46" i="59"/>
  <c r="G46" i="59"/>
  <c r="M45" i="59"/>
  <c r="K45" i="59"/>
  <c r="J45" i="59"/>
  <c r="I45" i="59"/>
  <c r="G45" i="59"/>
  <c r="M44" i="59"/>
  <c r="K44" i="59"/>
  <c r="J44" i="59"/>
  <c r="I44" i="59"/>
  <c r="G44" i="59"/>
  <c r="M43" i="59"/>
  <c r="K43" i="59"/>
  <c r="J43" i="59"/>
  <c r="I43" i="59"/>
  <c r="G43" i="59"/>
  <c r="M42" i="59"/>
  <c r="K42" i="59"/>
  <c r="J42" i="59"/>
  <c r="I42" i="59"/>
  <c r="G42" i="59"/>
  <c r="M41" i="59"/>
  <c r="K41" i="59"/>
  <c r="J41" i="59"/>
  <c r="I41" i="59"/>
  <c r="G41" i="59"/>
  <c r="M40" i="59"/>
  <c r="K40" i="59"/>
  <c r="J40" i="59"/>
  <c r="I40" i="59"/>
  <c r="G40" i="59"/>
  <c r="M39" i="59"/>
  <c r="K39" i="59"/>
  <c r="J39" i="59"/>
  <c r="I39" i="59"/>
  <c r="G39" i="59"/>
  <c r="M38" i="59"/>
  <c r="K38" i="59"/>
  <c r="J38" i="59"/>
  <c r="I38" i="59"/>
  <c r="G38" i="59"/>
  <c r="M37" i="59"/>
  <c r="K37" i="59"/>
  <c r="J37" i="59"/>
  <c r="I37" i="59"/>
  <c r="G37" i="59"/>
  <c r="M36" i="59"/>
  <c r="K36" i="59"/>
  <c r="J36" i="59"/>
  <c r="I36" i="59"/>
  <c r="G36" i="59"/>
  <c r="M35" i="59"/>
  <c r="K35" i="59"/>
  <c r="J35" i="59"/>
  <c r="I35" i="59"/>
  <c r="G35" i="59"/>
  <c r="M34" i="59"/>
  <c r="K34" i="59"/>
  <c r="J34" i="59"/>
  <c r="I34" i="59"/>
  <c r="G34" i="59"/>
  <c r="M33" i="59"/>
  <c r="K33" i="59"/>
  <c r="J33" i="59"/>
  <c r="I33" i="59"/>
  <c r="G33" i="59"/>
  <c r="M32" i="59"/>
  <c r="K32" i="59"/>
  <c r="J32" i="59"/>
  <c r="I32" i="59"/>
  <c r="G32" i="59"/>
  <c r="M31" i="59"/>
  <c r="K31" i="59"/>
  <c r="J31" i="59"/>
  <c r="I31" i="59"/>
  <c r="G31" i="59"/>
  <c r="M30" i="59"/>
  <c r="K30" i="59"/>
  <c r="J30" i="59"/>
  <c r="I30" i="59"/>
  <c r="G30" i="59"/>
  <c r="M29" i="59"/>
  <c r="K29" i="59"/>
  <c r="J29" i="59"/>
  <c r="I29" i="59"/>
  <c r="G29" i="59"/>
  <c r="M28" i="59"/>
  <c r="K28" i="59"/>
  <c r="J28" i="59"/>
  <c r="I28" i="59"/>
  <c r="G28" i="59"/>
  <c r="M27" i="59"/>
  <c r="K27" i="59"/>
  <c r="J27" i="59"/>
  <c r="I27" i="59"/>
  <c r="G27" i="59"/>
  <c r="M26" i="59"/>
  <c r="K26" i="59"/>
  <c r="J26" i="59"/>
  <c r="I26" i="59"/>
  <c r="G26" i="59"/>
  <c r="M25" i="59"/>
  <c r="K25" i="59"/>
  <c r="J25" i="59"/>
  <c r="I25" i="59"/>
  <c r="G25" i="59"/>
  <c r="M24" i="59"/>
  <c r="K24" i="59"/>
  <c r="J24" i="59"/>
  <c r="I24" i="59"/>
  <c r="G24" i="59"/>
  <c r="M23" i="59"/>
  <c r="K23" i="59"/>
  <c r="J23" i="59"/>
  <c r="I23" i="59"/>
  <c r="G23" i="59"/>
  <c r="M22" i="59"/>
  <c r="K22" i="59"/>
  <c r="J22" i="59"/>
  <c r="I22" i="59"/>
  <c r="G22" i="59"/>
  <c r="M21" i="59"/>
  <c r="K21" i="59"/>
  <c r="J21" i="59"/>
  <c r="I21" i="59"/>
  <c r="G21" i="59"/>
  <c r="M20" i="59"/>
  <c r="K20" i="59"/>
  <c r="J20" i="59"/>
  <c r="I20" i="59"/>
  <c r="G20" i="59"/>
  <c r="M19" i="59"/>
  <c r="K19" i="59"/>
  <c r="J19" i="59"/>
  <c r="I19" i="59"/>
  <c r="G19" i="59"/>
  <c r="M18" i="59"/>
  <c r="K18" i="59"/>
  <c r="J18" i="59"/>
  <c r="I18" i="59"/>
  <c r="G18" i="59"/>
  <c r="M17" i="59"/>
  <c r="K17" i="59"/>
  <c r="J17" i="59"/>
  <c r="I17" i="59"/>
  <c r="G17" i="59"/>
  <c r="M16" i="59"/>
  <c r="K16" i="59"/>
  <c r="J16" i="59"/>
  <c r="I16" i="59"/>
  <c r="G16" i="59"/>
  <c r="M15" i="59"/>
  <c r="K15" i="59"/>
  <c r="J15" i="59"/>
  <c r="I15" i="59"/>
  <c r="G15" i="59"/>
  <c r="M14" i="59"/>
  <c r="K14" i="59"/>
  <c r="J14" i="59"/>
  <c r="I14" i="59"/>
  <c r="G14" i="59"/>
  <c r="M13" i="59"/>
  <c r="K13" i="59"/>
  <c r="J13" i="59"/>
  <c r="I13" i="59"/>
  <c r="G13" i="59"/>
  <c r="M12" i="59"/>
  <c r="K12" i="59"/>
  <c r="J12" i="59"/>
  <c r="I12" i="59"/>
  <c r="G12" i="59"/>
  <c r="M11" i="59"/>
  <c r="K11" i="59"/>
  <c r="J11" i="59"/>
  <c r="I11" i="59"/>
  <c r="G11" i="59"/>
  <c r="M10" i="59"/>
  <c r="K10" i="59"/>
  <c r="J10" i="59"/>
  <c r="I10" i="59"/>
  <c r="G10" i="59"/>
  <c r="M9" i="59"/>
  <c r="K9" i="59"/>
  <c r="J9" i="59"/>
  <c r="I9" i="59"/>
  <c r="G9" i="59"/>
  <c r="M8" i="59"/>
  <c r="K8" i="59"/>
  <c r="J8" i="59"/>
  <c r="I8" i="59"/>
  <c r="G8" i="59"/>
  <c r="M10" i="58"/>
  <c r="L10" i="58"/>
  <c r="K10" i="58"/>
  <c r="J10" i="58"/>
  <c r="I10" i="58"/>
  <c r="H10" i="58"/>
  <c r="G10" i="58"/>
  <c r="F10" i="58"/>
  <c r="M9" i="58"/>
  <c r="K9" i="58"/>
  <c r="I9" i="58"/>
  <c r="G9" i="58"/>
  <c r="M8" i="58"/>
  <c r="K8" i="58"/>
  <c r="I8" i="58"/>
  <c r="G8" i="58"/>
  <c r="M7" i="58"/>
  <c r="K7" i="58"/>
  <c r="I7" i="58"/>
  <c r="G7" i="58"/>
  <c r="M87" i="57"/>
  <c r="K87" i="57"/>
  <c r="I87" i="57"/>
  <c r="G87" i="57"/>
  <c r="F87" i="57"/>
  <c r="M86" i="57"/>
  <c r="K86" i="57"/>
  <c r="J86" i="57"/>
  <c r="I86" i="57"/>
  <c r="G86" i="57"/>
  <c r="M85" i="57"/>
  <c r="K85" i="57"/>
  <c r="J85" i="57"/>
  <c r="I85" i="57"/>
  <c r="G85" i="57"/>
  <c r="M84" i="57"/>
  <c r="K84" i="57"/>
  <c r="J84" i="57"/>
  <c r="I84" i="57"/>
  <c r="G84" i="57"/>
  <c r="M83" i="57"/>
  <c r="K83" i="57"/>
  <c r="J83" i="57"/>
  <c r="I83" i="57"/>
  <c r="G83" i="57"/>
  <c r="M82" i="57"/>
  <c r="K82" i="57"/>
  <c r="J82" i="57"/>
  <c r="I82" i="57"/>
  <c r="G82" i="57"/>
  <c r="M81" i="57"/>
  <c r="K81" i="57"/>
  <c r="J81" i="57"/>
  <c r="I81" i="57"/>
  <c r="G81" i="57"/>
  <c r="M80" i="57"/>
  <c r="K80" i="57"/>
  <c r="J80" i="57"/>
  <c r="I80" i="57"/>
  <c r="G80" i="57"/>
  <c r="M79" i="57"/>
  <c r="K79" i="57"/>
  <c r="J79" i="57"/>
  <c r="I79" i="57"/>
  <c r="G79" i="57"/>
  <c r="M78" i="57"/>
  <c r="K78" i="57"/>
  <c r="J78" i="57"/>
  <c r="I78" i="57"/>
  <c r="G78" i="57"/>
  <c r="M77" i="57"/>
  <c r="K77" i="57"/>
  <c r="J77" i="57"/>
  <c r="I77" i="57"/>
  <c r="G77" i="57"/>
  <c r="M76" i="57"/>
  <c r="K76" i="57"/>
  <c r="J76" i="57"/>
  <c r="I76" i="57"/>
  <c r="G76" i="57"/>
  <c r="M75" i="57"/>
  <c r="K75" i="57"/>
  <c r="J75" i="57"/>
  <c r="I75" i="57"/>
  <c r="G75" i="57"/>
  <c r="M74" i="57"/>
  <c r="K74" i="57"/>
  <c r="J74" i="57"/>
  <c r="I74" i="57"/>
  <c r="G74" i="57"/>
  <c r="M73" i="57"/>
  <c r="K73" i="57"/>
  <c r="J73" i="57"/>
  <c r="I73" i="57"/>
  <c r="G73" i="57"/>
  <c r="M72" i="57"/>
  <c r="K72" i="57"/>
  <c r="J72" i="57"/>
  <c r="I72" i="57"/>
  <c r="G72" i="57"/>
  <c r="M71" i="57"/>
  <c r="K71" i="57"/>
  <c r="J71" i="57"/>
  <c r="I71" i="57"/>
  <c r="G71" i="57"/>
  <c r="M70" i="57"/>
  <c r="K70" i="57"/>
  <c r="J70" i="57"/>
  <c r="I70" i="57"/>
  <c r="G70" i="57"/>
  <c r="M69" i="57"/>
  <c r="K69" i="57"/>
  <c r="J69" i="57"/>
  <c r="I69" i="57"/>
  <c r="G69" i="57"/>
  <c r="M68" i="57"/>
  <c r="K68" i="57"/>
  <c r="J68" i="57"/>
  <c r="I68" i="57"/>
  <c r="G68" i="57"/>
  <c r="M67" i="57"/>
  <c r="K67" i="57"/>
  <c r="J67" i="57"/>
  <c r="I67" i="57"/>
  <c r="G67" i="57"/>
  <c r="M66" i="57"/>
  <c r="K66" i="57"/>
  <c r="I66" i="57"/>
  <c r="G66" i="57"/>
  <c r="M65" i="57"/>
  <c r="K65" i="57"/>
  <c r="I65" i="57"/>
  <c r="G65" i="57"/>
  <c r="M64" i="57"/>
  <c r="K64" i="57"/>
  <c r="I64" i="57"/>
  <c r="G64" i="57"/>
  <c r="M63" i="57"/>
  <c r="K63" i="57"/>
  <c r="I63" i="57"/>
  <c r="G63" i="57"/>
  <c r="M62" i="57"/>
  <c r="K62" i="57"/>
  <c r="I62" i="57"/>
  <c r="G62" i="57"/>
  <c r="M61" i="57"/>
  <c r="K61" i="57"/>
  <c r="J61" i="57"/>
  <c r="I61" i="57"/>
  <c r="G61" i="57"/>
  <c r="M60" i="57"/>
  <c r="K60" i="57"/>
  <c r="J60" i="57"/>
  <c r="I60" i="57"/>
  <c r="G60" i="57"/>
  <c r="M59" i="57"/>
  <c r="K59" i="57"/>
  <c r="J59" i="57"/>
  <c r="I59" i="57"/>
  <c r="G59" i="57"/>
  <c r="M58" i="57"/>
  <c r="K58" i="57"/>
  <c r="J58" i="57"/>
  <c r="I58" i="57"/>
  <c r="G58" i="57"/>
  <c r="M57" i="57"/>
  <c r="K57" i="57"/>
  <c r="J57" i="57"/>
  <c r="I57" i="57"/>
  <c r="G57" i="57"/>
  <c r="M56" i="57"/>
  <c r="K56" i="57"/>
  <c r="J56" i="57"/>
  <c r="I56" i="57"/>
  <c r="G56" i="57"/>
  <c r="M55" i="57"/>
  <c r="K55" i="57"/>
  <c r="J55" i="57"/>
  <c r="I55" i="57"/>
  <c r="G55" i="57"/>
  <c r="M54" i="57"/>
  <c r="K54" i="57"/>
  <c r="J54" i="57"/>
  <c r="I54" i="57"/>
  <c r="G54" i="57"/>
  <c r="M53" i="57"/>
  <c r="K53" i="57"/>
  <c r="J53" i="57"/>
  <c r="I53" i="57"/>
  <c r="G53" i="57"/>
  <c r="M52" i="57"/>
  <c r="K52" i="57"/>
  <c r="J52" i="57"/>
  <c r="I52" i="57"/>
  <c r="G52" i="57"/>
  <c r="M51" i="57"/>
  <c r="K51" i="57"/>
  <c r="J51" i="57"/>
  <c r="I51" i="57"/>
  <c r="G51" i="57"/>
  <c r="M50" i="57"/>
  <c r="K50" i="57"/>
  <c r="J50" i="57"/>
  <c r="I50" i="57"/>
  <c r="G50" i="57"/>
  <c r="M49" i="57"/>
  <c r="K49" i="57"/>
  <c r="J49" i="57"/>
  <c r="I49" i="57"/>
  <c r="G49" i="57"/>
  <c r="M48" i="57"/>
  <c r="K48" i="57"/>
  <c r="J48" i="57"/>
  <c r="I48" i="57"/>
  <c r="G48" i="57"/>
  <c r="M47" i="57"/>
  <c r="K47" i="57"/>
  <c r="J47" i="57"/>
  <c r="I47" i="57"/>
  <c r="G47" i="57"/>
  <c r="M46" i="57"/>
  <c r="K46" i="57"/>
  <c r="I46" i="57"/>
  <c r="G46" i="57"/>
  <c r="M45" i="57"/>
  <c r="K45" i="57"/>
  <c r="J45" i="57"/>
  <c r="I45" i="57"/>
  <c r="G45" i="57"/>
  <c r="M44" i="57"/>
  <c r="K44" i="57"/>
  <c r="J44" i="57"/>
  <c r="I44" i="57"/>
  <c r="G44" i="57"/>
  <c r="M43" i="57"/>
  <c r="K43" i="57"/>
  <c r="J43" i="57"/>
  <c r="I43" i="57"/>
  <c r="G43" i="57"/>
  <c r="M42" i="57"/>
  <c r="K42" i="57"/>
  <c r="J42" i="57"/>
  <c r="I42" i="57"/>
  <c r="G42" i="57"/>
  <c r="M41" i="57"/>
  <c r="K41" i="57"/>
  <c r="J41" i="57"/>
  <c r="I41" i="57"/>
  <c r="G41" i="57"/>
  <c r="M40" i="57"/>
  <c r="K40" i="57"/>
  <c r="J40" i="57"/>
  <c r="I40" i="57"/>
  <c r="G40" i="57"/>
  <c r="M39" i="57"/>
  <c r="K39" i="57"/>
  <c r="J39" i="57"/>
  <c r="I39" i="57"/>
  <c r="G39" i="57"/>
  <c r="M38" i="57"/>
  <c r="K38" i="57"/>
  <c r="J38" i="57"/>
  <c r="I38" i="57"/>
  <c r="G38" i="57"/>
  <c r="M37" i="57"/>
  <c r="K37" i="57"/>
  <c r="J37" i="57"/>
  <c r="I37" i="57"/>
  <c r="G37" i="57"/>
  <c r="M36" i="57"/>
  <c r="K36" i="57"/>
  <c r="J36" i="57"/>
  <c r="I36" i="57"/>
  <c r="G36" i="57"/>
  <c r="M35" i="57"/>
  <c r="K35" i="57"/>
  <c r="J35" i="57"/>
  <c r="I35" i="57"/>
  <c r="G35" i="57"/>
  <c r="M34" i="57"/>
  <c r="K34" i="57"/>
  <c r="J34" i="57"/>
  <c r="I34" i="57"/>
  <c r="G34" i="57"/>
  <c r="M33" i="57"/>
  <c r="K33" i="57"/>
  <c r="J33" i="57"/>
  <c r="I33" i="57"/>
  <c r="G33" i="57"/>
  <c r="M32" i="57"/>
  <c r="K32" i="57"/>
  <c r="J32" i="57"/>
  <c r="I32" i="57"/>
  <c r="G32" i="57"/>
  <c r="M31" i="57"/>
  <c r="K31" i="57"/>
  <c r="J31" i="57"/>
  <c r="I31" i="57"/>
  <c r="G31" i="57"/>
  <c r="M30" i="57"/>
  <c r="K30" i="57"/>
  <c r="J30" i="57"/>
  <c r="I30" i="57"/>
  <c r="G30" i="57"/>
  <c r="M29" i="57"/>
  <c r="K29" i="57"/>
  <c r="J29" i="57"/>
  <c r="I29" i="57"/>
  <c r="G29" i="57"/>
  <c r="M28" i="57"/>
  <c r="K28" i="57"/>
  <c r="J28" i="57"/>
  <c r="I28" i="57"/>
  <c r="G28" i="57"/>
  <c r="M27" i="57"/>
  <c r="K27" i="57"/>
  <c r="J27" i="57"/>
  <c r="I27" i="57"/>
  <c r="G27" i="57"/>
  <c r="M26" i="57"/>
  <c r="K26" i="57"/>
  <c r="J26" i="57"/>
  <c r="I26" i="57"/>
  <c r="G26" i="57"/>
  <c r="M25" i="57"/>
  <c r="K25" i="57"/>
  <c r="J25" i="57"/>
  <c r="I25" i="57"/>
  <c r="G25" i="57"/>
  <c r="M24" i="57"/>
  <c r="K24" i="57"/>
  <c r="J24" i="57"/>
  <c r="I24" i="57"/>
  <c r="G24" i="57"/>
  <c r="M23" i="57"/>
  <c r="K23" i="57"/>
  <c r="J23" i="57"/>
  <c r="I23" i="57"/>
  <c r="G23" i="57"/>
  <c r="M22" i="57"/>
  <c r="K22" i="57"/>
  <c r="J22" i="57"/>
  <c r="I22" i="57"/>
  <c r="G22" i="57"/>
  <c r="M21" i="57"/>
  <c r="K21" i="57"/>
  <c r="J21" i="57"/>
  <c r="I21" i="57"/>
  <c r="G21" i="57"/>
  <c r="M20" i="57"/>
  <c r="K20" i="57"/>
  <c r="J20" i="57"/>
  <c r="I20" i="57"/>
  <c r="G20" i="57"/>
  <c r="M19" i="57"/>
  <c r="K19" i="57"/>
  <c r="J19" i="57"/>
  <c r="I19" i="57"/>
  <c r="G19" i="57"/>
  <c r="M18" i="57"/>
  <c r="K18" i="57"/>
  <c r="J18" i="57"/>
  <c r="I18" i="57"/>
  <c r="G18" i="57"/>
  <c r="M17" i="57"/>
  <c r="K17" i="57"/>
  <c r="J17" i="57"/>
  <c r="I17" i="57"/>
  <c r="G17" i="57"/>
  <c r="M16" i="57"/>
  <c r="K16" i="57"/>
  <c r="J16" i="57"/>
  <c r="I16" i="57"/>
  <c r="G16" i="57"/>
  <c r="M15" i="57"/>
  <c r="K15" i="57"/>
  <c r="J15" i="57"/>
  <c r="I15" i="57"/>
  <c r="G15" i="57"/>
  <c r="M14" i="57"/>
  <c r="K14" i="57"/>
  <c r="J14" i="57"/>
  <c r="I14" i="57"/>
  <c r="G14" i="57"/>
  <c r="M13" i="57"/>
  <c r="K13" i="57"/>
  <c r="J13" i="57"/>
  <c r="I13" i="57"/>
  <c r="G13" i="57"/>
  <c r="M12" i="57"/>
  <c r="K12" i="57"/>
  <c r="J12" i="57"/>
  <c r="I12" i="57"/>
  <c r="G12" i="57"/>
  <c r="M11" i="57"/>
  <c r="K11" i="57"/>
  <c r="J11" i="57"/>
  <c r="I11" i="57"/>
  <c r="G11" i="57"/>
  <c r="M10" i="57"/>
  <c r="K10" i="57"/>
  <c r="J10" i="57"/>
  <c r="I10" i="57"/>
  <c r="G10" i="57"/>
  <c r="M9" i="57"/>
  <c r="K9" i="57"/>
  <c r="J9" i="57"/>
  <c r="I9" i="57"/>
  <c r="G9" i="57"/>
  <c r="M8" i="57"/>
  <c r="K8" i="57"/>
  <c r="J8" i="57"/>
  <c r="I8" i="57"/>
  <c r="G8" i="57"/>
  <c r="M10" i="56"/>
  <c r="L10" i="56"/>
  <c r="K10" i="56"/>
  <c r="J10" i="56"/>
  <c r="I10" i="56"/>
  <c r="H10" i="56"/>
  <c r="G10" i="56"/>
  <c r="F10" i="56"/>
  <c r="M9" i="56"/>
  <c r="K9" i="56"/>
  <c r="I9" i="56"/>
  <c r="G9" i="56"/>
  <c r="M8" i="56"/>
  <c r="K8" i="56"/>
  <c r="I8" i="56"/>
  <c r="G8" i="56"/>
  <c r="M7" i="56"/>
  <c r="K7" i="56"/>
  <c r="I7" i="56"/>
  <c r="G7" i="56"/>
  <c r="M87" i="55"/>
  <c r="K87" i="55"/>
  <c r="I87" i="55"/>
  <c r="G87" i="55"/>
  <c r="F87" i="55"/>
  <c r="M86" i="55"/>
  <c r="K86" i="55"/>
  <c r="J86" i="55"/>
  <c r="I86" i="55"/>
  <c r="G86" i="55"/>
  <c r="M85" i="55"/>
  <c r="K85" i="55"/>
  <c r="J85" i="55"/>
  <c r="I85" i="55"/>
  <c r="G85" i="55"/>
  <c r="M84" i="55"/>
  <c r="K84" i="55"/>
  <c r="J84" i="55"/>
  <c r="I84" i="55"/>
  <c r="G84" i="55"/>
  <c r="M83" i="55"/>
  <c r="K83" i="55"/>
  <c r="J83" i="55"/>
  <c r="I83" i="55"/>
  <c r="G83" i="55"/>
  <c r="M82" i="55"/>
  <c r="K82" i="55"/>
  <c r="J82" i="55"/>
  <c r="I82" i="55"/>
  <c r="G82" i="55"/>
  <c r="M81" i="55"/>
  <c r="K81" i="55"/>
  <c r="J81" i="55"/>
  <c r="I81" i="55"/>
  <c r="G81" i="55"/>
  <c r="M80" i="55"/>
  <c r="K80" i="55"/>
  <c r="J80" i="55"/>
  <c r="I80" i="55"/>
  <c r="G80" i="55"/>
  <c r="M79" i="55"/>
  <c r="K79" i="55"/>
  <c r="J79" i="55"/>
  <c r="I79" i="55"/>
  <c r="G79" i="55"/>
  <c r="M78" i="55"/>
  <c r="K78" i="55"/>
  <c r="J78" i="55"/>
  <c r="I78" i="55"/>
  <c r="G78" i="55"/>
  <c r="M77" i="55"/>
  <c r="K77" i="55"/>
  <c r="J77" i="55"/>
  <c r="I77" i="55"/>
  <c r="G77" i="55"/>
  <c r="M76" i="55"/>
  <c r="K76" i="55"/>
  <c r="J76" i="55"/>
  <c r="I76" i="55"/>
  <c r="G76" i="55"/>
  <c r="M75" i="55"/>
  <c r="K75" i="55"/>
  <c r="J75" i="55"/>
  <c r="I75" i="55"/>
  <c r="G75" i="55"/>
  <c r="M74" i="55"/>
  <c r="K74" i="55"/>
  <c r="J74" i="55"/>
  <c r="I74" i="55"/>
  <c r="G74" i="55"/>
  <c r="M73" i="55"/>
  <c r="K73" i="55"/>
  <c r="J73" i="55"/>
  <c r="I73" i="55"/>
  <c r="G73" i="55"/>
  <c r="M72" i="55"/>
  <c r="K72" i="55"/>
  <c r="J72" i="55"/>
  <c r="I72" i="55"/>
  <c r="G72" i="55"/>
  <c r="M71" i="55"/>
  <c r="K71" i="55"/>
  <c r="J71" i="55"/>
  <c r="I71" i="55"/>
  <c r="G71" i="55"/>
  <c r="M70" i="55"/>
  <c r="K70" i="55"/>
  <c r="J70" i="55"/>
  <c r="I70" i="55"/>
  <c r="G70" i="55"/>
  <c r="M69" i="55"/>
  <c r="K69" i="55"/>
  <c r="J69" i="55"/>
  <c r="I69" i="55"/>
  <c r="G69" i="55"/>
  <c r="M68" i="55"/>
  <c r="K68" i="55"/>
  <c r="J68" i="55"/>
  <c r="I68" i="55"/>
  <c r="G68" i="55"/>
  <c r="M67" i="55"/>
  <c r="K67" i="55"/>
  <c r="J67" i="55"/>
  <c r="I67" i="55"/>
  <c r="G67" i="55"/>
  <c r="M66" i="55"/>
  <c r="K66" i="55"/>
  <c r="I66" i="55"/>
  <c r="G66" i="55"/>
  <c r="M65" i="55"/>
  <c r="K65" i="55"/>
  <c r="I65" i="55"/>
  <c r="G65" i="55"/>
  <c r="M64" i="55"/>
  <c r="K64" i="55"/>
  <c r="I64" i="55"/>
  <c r="G64" i="55"/>
  <c r="M63" i="55"/>
  <c r="K63" i="55"/>
  <c r="I63" i="55"/>
  <c r="G63" i="55"/>
  <c r="M62" i="55"/>
  <c r="K62" i="55"/>
  <c r="I62" i="55"/>
  <c r="G62" i="55"/>
  <c r="M61" i="55"/>
  <c r="K61" i="55"/>
  <c r="J61" i="55"/>
  <c r="I61" i="55"/>
  <c r="G61" i="55"/>
  <c r="M60" i="55"/>
  <c r="K60" i="55"/>
  <c r="J60" i="55"/>
  <c r="I60" i="55"/>
  <c r="G60" i="55"/>
  <c r="M59" i="55"/>
  <c r="K59" i="55"/>
  <c r="J59" i="55"/>
  <c r="I59" i="55"/>
  <c r="G59" i="55"/>
  <c r="M58" i="55"/>
  <c r="K58" i="55"/>
  <c r="J58" i="55"/>
  <c r="I58" i="55"/>
  <c r="G58" i="55"/>
  <c r="M57" i="55"/>
  <c r="K57" i="55"/>
  <c r="J57" i="55"/>
  <c r="I57" i="55"/>
  <c r="G57" i="55"/>
  <c r="M56" i="55"/>
  <c r="K56" i="55"/>
  <c r="J56" i="55"/>
  <c r="I56" i="55"/>
  <c r="G56" i="55"/>
  <c r="M55" i="55"/>
  <c r="K55" i="55"/>
  <c r="J55" i="55"/>
  <c r="I55" i="55"/>
  <c r="G55" i="55"/>
  <c r="M54" i="55"/>
  <c r="K54" i="55"/>
  <c r="J54" i="55"/>
  <c r="I54" i="55"/>
  <c r="G54" i="55"/>
  <c r="M53" i="55"/>
  <c r="K53" i="55"/>
  <c r="J53" i="55"/>
  <c r="I53" i="55"/>
  <c r="G53" i="55"/>
  <c r="M52" i="55"/>
  <c r="K52" i="55"/>
  <c r="J52" i="55"/>
  <c r="I52" i="55"/>
  <c r="G52" i="55"/>
  <c r="M51" i="55"/>
  <c r="K51" i="55"/>
  <c r="J51" i="55"/>
  <c r="I51" i="55"/>
  <c r="G51" i="55"/>
  <c r="M50" i="55"/>
  <c r="K50" i="55"/>
  <c r="J50" i="55"/>
  <c r="I50" i="55"/>
  <c r="G50" i="55"/>
  <c r="M49" i="55"/>
  <c r="K49" i="55"/>
  <c r="J49" i="55"/>
  <c r="I49" i="55"/>
  <c r="G49" i="55"/>
  <c r="M48" i="55"/>
  <c r="K48" i="55"/>
  <c r="J48" i="55"/>
  <c r="I48" i="55"/>
  <c r="G48" i="55"/>
  <c r="M47" i="55"/>
  <c r="K47" i="55"/>
  <c r="J47" i="55"/>
  <c r="I47" i="55"/>
  <c r="G47" i="55"/>
  <c r="M46" i="55"/>
  <c r="K46" i="55"/>
  <c r="I46" i="55"/>
  <c r="G46" i="55"/>
  <c r="M45" i="55"/>
  <c r="K45" i="55"/>
  <c r="J45" i="55"/>
  <c r="I45" i="55"/>
  <c r="G45" i="55"/>
  <c r="M44" i="55"/>
  <c r="K44" i="55"/>
  <c r="J44" i="55"/>
  <c r="I44" i="55"/>
  <c r="G44" i="55"/>
  <c r="M43" i="55"/>
  <c r="K43" i="55"/>
  <c r="J43" i="55"/>
  <c r="I43" i="55"/>
  <c r="G43" i="55"/>
  <c r="M42" i="55"/>
  <c r="K42" i="55"/>
  <c r="J42" i="55"/>
  <c r="I42" i="55"/>
  <c r="G42" i="55"/>
  <c r="M41" i="55"/>
  <c r="K41" i="55"/>
  <c r="J41" i="55"/>
  <c r="I41" i="55"/>
  <c r="G41" i="55"/>
  <c r="M40" i="55"/>
  <c r="K40" i="55"/>
  <c r="J40" i="55"/>
  <c r="I40" i="55"/>
  <c r="G40" i="55"/>
  <c r="M39" i="55"/>
  <c r="K39" i="55"/>
  <c r="J39" i="55"/>
  <c r="I39" i="55"/>
  <c r="G39" i="55"/>
  <c r="M38" i="55"/>
  <c r="K38" i="55"/>
  <c r="J38" i="55"/>
  <c r="I38" i="55"/>
  <c r="G38" i="55"/>
  <c r="M37" i="55"/>
  <c r="K37" i="55"/>
  <c r="J37" i="55"/>
  <c r="I37" i="55"/>
  <c r="G37" i="55"/>
  <c r="M36" i="55"/>
  <c r="K36" i="55"/>
  <c r="J36" i="55"/>
  <c r="I36" i="55"/>
  <c r="G36" i="55"/>
  <c r="M35" i="55"/>
  <c r="K35" i="55"/>
  <c r="J35" i="55"/>
  <c r="I35" i="55"/>
  <c r="G35" i="55"/>
  <c r="M34" i="55"/>
  <c r="K34" i="55"/>
  <c r="J34" i="55"/>
  <c r="I34" i="55"/>
  <c r="G34" i="55"/>
  <c r="M33" i="55"/>
  <c r="K33" i="55"/>
  <c r="J33" i="55"/>
  <c r="I33" i="55"/>
  <c r="G33" i="55"/>
  <c r="M32" i="55"/>
  <c r="K32" i="55"/>
  <c r="J32" i="55"/>
  <c r="I32" i="55"/>
  <c r="G32" i="55"/>
  <c r="M31" i="55"/>
  <c r="K31" i="55"/>
  <c r="J31" i="55"/>
  <c r="I31" i="55"/>
  <c r="G31" i="55"/>
  <c r="M30" i="55"/>
  <c r="K30" i="55"/>
  <c r="J30" i="55"/>
  <c r="I30" i="55"/>
  <c r="G30" i="55"/>
  <c r="M29" i="55"/>
  <c r="K29" i="55"/>
  <c r="J29" i="55"/>
  <c r="I29" i="55"/>
  <c r="G29" i="55"/>
  <c r="M28" i="55"/>
  <c r="K28" i="55"/>
  <c r="J28" i="55"/>
  <c r="I28" i="55"/>
  <c r="G28" i="55"/>
  <c r="M27" i="55"/>
  <c r="K27" i="55"/>
  <c r="J27" i="55"/>
  <c r="I27" i="55"/>
  <c r="G27" i="55"/>
  <c r="M26" i="55"/>
  <c r="K26" i="55"/>
  <c r="J26" i="55"/>
  <c r="I26" i="55"/>
  <c r="G26" i="55"/>
  <c r="M25" i="55"/>
  <c r="K25" i="55"/>
  <c r="J25" i="55"/>
  <c r="I25" i="55"/>
  <c r="G25" i="55"/>
  <c r="M24" i="55"/>
  <c r="K24" i="55"/>
  <c r="J24" i="55"/>
  <c r="I24" i="55"/>
  <c r="G24" i="55"/>
  <c r="M23" i="55"/>
  <c r="K23" i="55"/>
  <c r="J23" i="55"/>
  <c r="I23" i="55"/>
  <c r="G23" i="55"/>
  <c r="M22" i="55"/>
  <c r="K22" i="55"/>
  <c r="J22" i="55"/>
  <c r="I22" i="55"/>
  <c r="G22" i="55"/>
  <c r="M21" i="55"/>
  <c r="K21" i="55"/>
  <c r="J21" i="55"/>
  <c r="I21" i="55"/>
  <c r="G21" i="55"/>
  <c r="M20" i="55"/>
  <c r="K20" i="55"/>
  <c r="J20" i="55"/>
  <c r="I20" i="55"/>
  <c r="G20" i="55"/>
  <c r="M19" i="55"/>
  <c r="K19" i="55"/>
  <c r="J19" i="55"/>
  <c r="I19" i="55"/>
  <c r="G19" i="55"/>
  <c r="M18" i="55"/>
  <c r="K18" i="55"/>
  <c r="J18" i="55"/>
  <c r="I18" i="55"/>
  <c r="G18" i="55"/>
  <c r="M17" i="55"/>
  <c r="K17" i="55"/>
  <c r="J17" i="55"/>
  <c r="I17" i="55"/>
  <c r="G17" i="55"/>
  <c r="M16" i="55"/>
  <c r="K16" i="55"/>
  <c r="J16" i="55"/>
  <c r="I16" i="55"/>
  <c r="G16" i="55"/>
  <c r="M15" i="55"/>
  <c r="K15" i="55"/>
  <c r="J15" i="55"/>
  <c r="I15" i="55"/>
  <c r="G15" i="55"/>
  <c r="M14" i="55"/>
  <c r="K14" i="55"/>
  <c r="J14" i="55"/>
  <c r="I14" i="55"/>
  <c r="G14" i="55"/>
  <c r="M13" i="55"/>
  <c r="K13" i="55"/>
  <c r="J13" i="55"/>
  <c r="I13" i="55"/>
  <c r="G13" i="55"/>
  <c r="M12" i="55"/>
  <c r="K12" i="55"/>
  <c r="J12" i="55"/>
  <c r="I12" i="55"/>
  <c r="G12" i="55"/>
  <c r="M11" i="55"/>
  <c r="K11" i="55"/>
  <c r="J11" i="55"/>
  <c r="I11" i="55"/>
  <c r="G11" i="55"/>
  <c r="M10" i="55"/>
  <c r="K10" i="55"/>
  <c r="J10" i="55"/>
  <c r="I10" i="55"/>
  <c r="G10" i="55"/>
  <c r="M9" i="55"/>
  <c r="K9" i="55"/>
  <c r="J9" i="55"/>
  <c r="I9" i="55"/>
  <c r="G9" i="55"/>
  <c r="M8" i="55"/>
  <c r="K8" i="55"/>
  <c r="J8" i="55"/>
  <c r="I8" i="55"/>
  <c r="G8" i="55"/>
  <c r="M10" i="54"/>
  <c r="L10" i="54"/>
  <c r="K10" i="54"/>
  <c r="J10" i="54"/>
  <c r="I10" i="54"/>
  <c r="H10" i="54"/>
  <c r="G10" i="54"/>
  <c r="F10" i="54"/>
  <c r="M9" i="54"/>
  <c r="K9" i="54"/>
  <c r="I9" i="54"/>
  <c r="G9" i="54"/>
  <c r="M8" i="54"/>
  <c r="K8" i="54"/>
  <c r="I8" i="54"/>
  <c r="G8" i="54"/>
  <c r="M7" i="54"/>
  <c r="K7" i="54"/>
  <c r="I7" i="54"/>
  <c r="G7" i="54"/>
  <c r="M10" i="53"/>
  <c r="L10" i="53"/>
  <c r="K10" i="53"/>
  <c r="J10" i="53"/>
  <c r="I10" i="53"/>
  <c r="H10" i="53"/>
  <c r="G10" i="53"/>
  <c r="F10" i="53"/>
  <c r="M9" i="53"/>
  <c r="K9" i="53"/>
  <c r="I9" i="53"/>
  <c r="G9" i="53"/>
  <c r="M8" i="53"/>
  <c r="K8" i="53"/>
  <c r="I8" i="53"/>
  <c r="G8" i="53"/>
  <c r="M7" i="53"/>
  <c r="K7" i="53"/>
  <c r="I7" i="53"/>
  <c r="G7" i="53"/>
  <c r="M87" i="51"/>
  <c r="K87" i="51"/>
  <c r="I87" i="51"/>
  <c r="G87" i="51"/>
  <c r="F87" i="51"/>
  <c r="M86" i="51"/>
  <c r="K86" i="51"/>
  <c r="J86" i="51"/>
  <c r="I86" i="51"/>
  <c r="G86" i="51"/>
  <c r="M85" i="51"/>
  <c r="K85" i="51"/>
  <c r="J85" i="51"/>
  <c r="I85" i="51"/>
  <c r="G85" i="51"/>
  <c r="M84" i="51"/>
  <c r="K84" i="51"/>
  <c r="J84" i="51"/>
  <c r="I84" i="51"/>
  <c r="G84" i="51"/>
  <c r="M83" i="51"/>
  <c r="K83" i="51"/>
  <c r="J83" i="51"/>
  <c r="I83" i="51"/>
  <c r="G83" i="51"/>
  <c r="M82" i="51"/>
  <c r="K82" i="51"/>
  <c r="J82" i="51"/>
  <c r="I82" i="51"/>
  <c r="G82" i="51"/>
  <c r="M81" i="51"/>
  <c r="K81" i="51"/>
  <c r="J81" i="51"/>
  <c r="I81" i="51"/>
  <c r="G81" i="51"/>
  <c r="M80" i="51"/>
  <c r="K80" i="51"/>
  <c r="J80" i="51"/>
  <c r="I80" i="51"/>
  <c r="G80" i="51"/>
  <c r="M79" i="51"/>
  <c r="K79" i="51"/>
  <c r="J79" i="51"/>
  <c r="I79" i="51"/>
  <c r="G79" i="51"/>
  <c r="M78" i="51"/>
  <c r="K78" i="51"/>
  <c r="J78" i="51"/>
  <c r="I78" i="51"/>
  <c r="G78" i="51"/>
  <c r="M77" i="51"/>
  <c r="K77" i="51"/>
  <c r="J77" i="51"/>
  <c r="I77" i="51"/>
  <c r="G77" i="51"/>
  <c r="M76" i="51"/>
  <c r="K76" i="51"/>
  <c r="J76" i="51"/>
  <c r="I76" i="51"/>
  <c r="G76" i="51"/>
  <c r="M75" i="51"/>
  <c r="K75" i="51"/>
  <c r="J75" i="51"/>
  <c r="I75" i="51"/>
  <c r="G75" i="51"/>
  <c r="M74" i="51"/>
  <c r="K74" i="51"/>
  <c r="J74" i="51"/>
  <c r="I74" i="51"/>
  <c r="G74" i="51"/>
  <c r="M73" i="51"/>
  <c r="K73" i="51"/>
  <c r="J73" i="51"/>
  <c r="I73" i="51"/>
  <c r="G73" i="51"/>
  <c r="M72" i="51"/>
  <c r="K72" i="51"/>
  <c r="J72" i="51"/>
  <c r="I72" i="51"/>
  <c r="G72" i="51"/>
  <c r="M71" i="51"/>
  <c r="K71" i="51"/>
  <c r="J71" i="51"/>
  <c r="I71" i="51"/>
  <c r="G71" i="51"/>
  <c r="M70" i="51"/>
  <c r="K70" i="51"/>
  <c r="J70" i="51"/>
  <c r="I70" i="51"/>
  <c r="G70" i="51"/>
  <c r="M69" i="51"/>
  <c r="K69" i="51"/>
  <c r="J69" i="51"/>
  <c r="I69" i="51"/>
  <c r="G69" i="51"/>
  <c r="M68" i="51"/>
  <c r="K68" i="51"/>
  <c r="J68" i="51"/>
  <c r="I68" i="51"/>
  <c r="G68" i="51"/>
  <c r="M67" i="51"/>
  <c r="K67" i="51"/>
  <c r="J67" i="51"/>
  <c r="I67" i="51"/>
  <c r="G67" i="51"/>
  <c r="M66" i="51"/>
  <c r="K66" i="51"/>
  <c r="I66" i="51"/>
  <c r="G66" i="51"/>
  <c r="M65" i="51"/>
  <c r="K65" i="51"/>
  <c r="I65" i="51"/>
  <c r="G65" i="51"/>
  <c r="M64" i="51"/>
  <c r="K64" i="51"/>
  <c r="I64" i="51"/>
  <c r="G64" i="51"/>
  <c r="M63" i="51"/>
  <c r="K63" i="51"/>
  <c r="I63" i="51"/>
  <c r="G63" i="51"/>
  <c r="M62" i="51"/>
  <c r="K62" i="51"/>
  <c r="I62" i="51"/>
  <c r="G62" i="51"/>
  <c r="M61" i="51"/>
  <c r="K61" i="51"/>
  <c r="J61" i="51"/>
  <c r="I61" i="51"/>
  <c r="G61" i="51"/>
  <c r="M60" i="51"/>
  <c r="K60" i="51"/>
  <c r="J60" i="51"/>
  <c r="I60" i="51"/>
  <c r="G60" i="51"/>
  <c r="M59" i="51"/>
  <c r="K59" i="51"/>
  <c r="J59" i="51"/>
  <c r="I59" i="51"/>
  <c r="G59" i="51"/>
  <c r="M58" i="51"/>
  <c r="K58" i="51"/>
  <c r="J58" i="51"/>
  <c r="I58" i="51"/>
  <c r="G58" i="51"/>
  <c r="M57" i="51"/>
  <c r="K57" i="51"/>
  <c r="J57" i="51"/>
  <c r="I57" i="51"/>
  <c r="G57" i="51"/>
  <c r="M56" i="51"/>
  <c r="K56" i="51"/>
  <c r="J56" i="51"/>
  <c r="I56" i="51"/>
  <c r="G56" i="51"/>
  <c r="M55" i="51"/>
  <c r="K55" i="51"/>
  <c r="J55" i="51"/>
  <c r="I55" i="51"/>
  <c r="G55" i="51"/>
  <c r="M54" i="51"/>
  <c r="K54" i="51"/>
  <c r="J54" i="51"/>
  <c r="I54" i="51"/>
  <c r="G54" i="51"/>
  <c r="M53" i="51"/>
  <c r="K53" i="51"/>
  <c r="J53" i="51"/>
  <c r="I53" i="51"/>
  <c r="G53" i="51"/>
  <c r="M52" i="51"/>
  <c r="K52" i="51"/>
  <c r="J52" i="51"/>
  <c r="I52" i="51"/>
  <c r="G52" i="51"/>
  <c r="M51" i="51"/>
  <c r="K51" i="51"/>
  <c r="J51" i="51"/>
  <c r="I51" i="51"/>
  <c r="G51" i="51"/>
  <c r="M50" i="51"/>
  <c r="K50" i="51"/>
  <c r="J50" i="51"/>
  <c r="I50" i="51"/>
  <c r="G50" i="51"/>
  <c r="M49" i="51"/>
  <c r="K49" i="51"/>
  <c r="J49" i="51"/>
  <c r="I49" i="51"/>
  <c r="G49" i="51"/>
  <c r="M48" i="51"/>
  <c r="K48" i="51"/>
  <c r="J48" i="51"/>
  <c r="I48" i="51"/>
  <c r="G48" i="51"/>
  <c r="M47" i="51"/>
  <c r="K47" i="51"/>
  <c r="J47" i="51"/>
  <c r="I47" i="51"/>
  <c r="G47" i="51"/>
  <c r="M46" i="51"/>
  <c r="K46" i="51"/>
  <c r="I46" i="51"/>
  <c r="G46" i="51"/>
  <c r="M45" i="51"/>
  <c r="K45" i="51"/>
  <c r="J45" i="51"/>
  <c r="I45" i="51"/>
  <c r="G45" i="51"/>
  <c r="M44" i="51"/>
  <c r="K44" i="51"/>
  <c r="J44" i="51"/>
  <c r="I44" i="51"/>
  <c r="G44" i="51"/>
  <c r="M43" i="51"/>
  <c r="K43" i="51"/>
  <c r="J43" i="51"/>
  <c r="I43" i="51"/>
  <c r="G43" i="51"/>
  <c r="M42" i="51"/>
  <c r="K42" i="51"/>
  <c r="J42" i="51"/>
  <c r="I42" i="51"/>
  <c r="G42" i="51"/>
  <c r="M41" i="51"/>
  <c r="K41" i="51"/>
  <c r="J41" i="51"/>
  <c r="I41" i="51"/>
  <c r="G41" i="51"/>
  <c r="M40" i="51"/>
  <c r="K40" i="51"/>
  <c r="J40" i="51"/>
  <c r="I40" i="51"/>
  <c r="G40" i="51"/>
  <c r="M39" i="51"/>
  <c r="K39" i="51"/>
  <c r="J39" i="51"/>
  <c r="I39" i="51"/>
  <c r="G39" i="51"/>
  <c r="M38" i="51"/>
  <c r="K38" i="51"/>
  <c r="J38" i="51"/>
  <c r="I38" i="51"/>
  <c r="G38" i="51"/>
  <c r="M37" i="51"/>
  <c r="K37" i="51"/>
  <c r="J37" i="51"/>
  <c r="I37" i="51"/>
  <c r="G37" i="51"/>
  <c r="M36" i="51"/>
  <c r="K36" i="51"/>
  <c r="J36" i="51"/>
  <c r="I36" i="51"/>
  <c r="G36" i="51"/>
  <c r="M35" i="51"/>
  <c r="K35" i="51"/>
  <c r="J35" i="51"/>
  <c r="I35" i="51"/>
  <c r="G35" i="51"/>
  <c r="M34" i="51"/>
  <c r="K34" i="51"/>
  <c r="J34" i="51"/>
  <c r="I34" i="51"/>
  <c r="G34" i="51"/>
  <c r="M33" i="51"/>
  <c r="K33" i="51"/>
  <c r="J33" i="51"/>
  <c r="I33" i="51"/>
  <c r="G33" i="51"/>
  <c r="M32" i="51"/>
  <c r="K32" i="51"/>
  <c r="J32" i="51"/>
  <c r="I32" i="51"/>
  <c r="G32" i="51"/>
  <c r="M31" i="51"/>
  <c r="K31" i="51"/>
  <c r="J31" i="51"/>
  <c r="I31" i="51"/>
  <c r="G31" i="51"/>
  <c r="M30" i="51"/>
  <c r="K30" i="51"/>
  <c r="J30" i="51"/>
  <c r="I30" i="51"/>
  <c r="G30" i="51"/>
  <c r="M29" i="51"/>
  <c r="K29" i="51"/>
  <c r="J29" i="51"/>
  <c r="I29" i="51"/>
  <c r="G29" i="51"/>
  <c r="M28" i="51"/>
  <c r="K28" i="51"/>
  <c r="J28" i="51"/>
  <c r="I28" i="51"/>
  <c r="G28" i="51"/>
  <c r="M27" i="51"/>
  <c r="K27" i="51"/>
  <c r="J27" i="51"/>
  <c r="I27" i="51"/>
  <c r="G27" i="51"/>
  <c r="M26" i="51"/>
  <c r="K26" i="51"/>
  <c r="J26" i="51"/>
  <c r="I26" i="51"/>
  <c r="G26" i="51"/>
  <c r="M25" i="51"/>
  <c r="K25" i="51"/>
  <c r="J25" i="51"/>
  <c r="I25" i="51"/>
  <c r="G25" i="51"/>
  <c r="M24" i="51"/>
  <c r="K24" i="51"/>
  <c r="J24" i="51"/>
  <c r="I24" i="51"/>
  <c r="G24" i="51"/>
  <c r="M23" i="51"/>
  <c r="K23" i="51"/>
  <c r="J23" i="51"/>
  <c r="I23" i="51"/>
  <c r="G23" i="51"/>
  <c r="M22" i="51"/>
  <c r="K22" i="51"/>
  <c r="J22" i="51"/>
  <c r="I22" i="51"/>
  <c r="G22" i="51"/>
  <c r="M21" i="51"/>
  <c r="K21" i="51"/>
  <c r="J21" i="51"/>
  <c r="I21" i="51"/>
  <c r="G21" i="51"/>
  <c r="M20" i="51"/>
  <c r="K20" i="51"/>
  <c r="J20" i="51"/>
  <c r="I20" i="51"/>
  <c r="G20" i="51"/>
  <c r="M19" i="51"/>
  <c r="K19" i="51"/>
  <c r="J19" i="51"/>
  <c r="I19" i="51"/>
  <c r="G19" i="51"/>
  <c r="M18" i="51"/>
  <c r="K18" i="51"/>
  <c r="J18" i="51"/>
  <c r="I18" i="51"/>
  <c r="G18" i="51"/>
  <c r="M17" i="51"/>
  <c r="K17" i="51"/>
  <c r="J17" i="51"/>
  <c r="I17" i="51"/>
  <c r="G17" i="51"/>
  <c r="M16" i="51"/>
  <c r="K16" i="51"/>
  <c r="J16" i="51"/>
  <c r="I16" i="51"/>
  <c r="G16" i="51"/>
  <c r="M15" i="51"/>
  <c r="K15" i="51"/>
  <c r="J15" i="51"/>
  <c r="I15" i="51"/>
  <c r="G15" i="51"/>
  <c r="M14" i="51"/>
  <c r="K14" i="51"/>
  <c r="J14" i="51"/>
  <c r="I14" i="51"/>
  <c r="G14" i="51"/>
  <c r="M13" i="51"/>
  <c r="K13" i="51"/>
  <c r="J13" i="51"/>
  <c r="I13" i="51"/>
  <c r="G13" i="51"/>
  <c r="M12" i="51"/>
  <c r="K12" i="51"/>
  <c r="J12" i="51"/>
  <c r="I12" i="51"/>
  <c r="G12" i="51"/>
  <c r="M11" i="51"/>
  <c r="K11" i="51"/>
  <c r="J11" i="51"/>
  <c r="I11" i="51"/>
  <c r="G11" i="51"/>
  <c r="M10" i="51"/>
  <c r="K10" i="51"/>
  <c r="J10" i="51"/>
  <c r="I10" i="51"/>
  <c r="G10" i="51"/>
  <c r="M9" i="51"/>
  <c r="K9" i="51"/>
  <c r="J9" i="51"/>
  <c r="I9" i="51"/>
  <c r="G9" i="51"/>
  <c r="M8" i="51"/>
  <c r="K8" i="51"/>
  <c r="J8" i="51"/>
  <c r="I8" i="51"/>
  <c r="G8" i="51"/>
  <c r="M10" i="50"/>
  <c r="L10" i="50"/>
  <c r="K10" i="50"/>
  <c r="J10" i="50"/>
  <c r="I10" i="50"/>
  <c r="H10" i="50"/>
  <c r="G10" i="50"/>
  <c r="F10" i="50"/>
  <c r="M9" i="50"/>
  <c r="K9" i="50"/>
  <c r="I9" i="50"/>
  <c r="G9" i="50"/>
  <c r="M8" i="50"/>
  <c r="K8" i="50"/>
  <c r="I8" i="50"/>
  <c r="G8" i="50"/>
  <c r="M7" i="50"/>
  <c r="K7" i="50"/>
  <c r="I7" i="50"/>
  <c r="G7" i="50"/>
  <c r="M87" i="49"/>
  <c r="K87" i="49"/>
  <c r="I87" i="49"/>
  <c r="G87" i="49"/>
  <c r="F87" i="49"/>
  <c r="M86" i="49"/>
  <c r="K86" i="49"/>
  <c r="J86" i="49"/>
  <c r="I86" i="49"/>
  <c r="G86" i="49"/>
  <c r="M85" i="49"/>
  <c r="K85" i="49"/>
  <c r="J85" i="49"/>
  <c r="I85" i="49"/>
  <c r="G85" i="49"/>
  <c r="M84" i="49"/>
  <c r="K84" i="49"/>
  <c r="J84" i="49"/>
  <c r="I84" i="49"/>
  <c r="G84" i="49"/>
  <c r="M83" i="49"/>
  <c r="K83" i="49"/>
  <c r="J83" i="49"/>
  <c r="I83" i="49"/>
  <c r="G83" i="49"/>
  <c r="M82" i="49"/>
  <c r="K82" i="49"/>
  <c r="J82" i="49"/>
  <c r="I82" i="49"/>
  <c r="G82" i="49"/>
  <c r="M81" i="49"/>
  <c r="K81" i="49"/>
  <c r="J81" i="49"/>
  <c r="I81" i="49"/>
  <c r="G81" i="49"/>
  <c r="M80" i="49"/>
  <c r="K80" i="49"/>
  <c r="J80" i="49"/>
  <c r="I80" i="49"/>
  <c r="G80" i="49"/>
  <c r="M79" i="49"/>
  <c r="K79" i="49"/>
  <c r="J79" i="49"/>
  <c r="I79" i="49"/>
  <c r="G79" i="49"/>
  <c r="M78" i="49"/>
  <c r="K78" i="49"/>
  <c r="J78" i="49"/>
  <c r="I78" i="49"/>
  <c r="G78" i="49"/>
  <c r="M77" i="49"/>
  <c r="K77" i="49"/>
  <c r="J77" i="49"/>
  <c r="I77" i="49"/>
  <c r="G77" i="49"/>
  <c r="M76" i="49"/>
  <c r="K76" i="49"/>
  <c r="J76" i="49"/>
  <c r="I76" i="49"/>
  <c r="G76" i="49"/>
  <c r="M75" i="49"/>
  <c r="K75" i="49"/>
  <c r="J75" i="49"/>
  <c r="I75" i="49"/>
  <c r="G75" i="49"/>
  <c r="M74" i="49"/>
  <c r="K74" i="49"/>
  <c r="J74" i="49"/>
  <c r="I74" i="49"/>
  <c r="G74" i="49"/>
  <c r="M73" i="49"/>
  <c r="K73" i="49"/>
  <c r="J73" i="49"/>
  <c r="I73" i="49"/>
  <c r="G73" i="49"/>
  <c r="M72" i="49"/>
  <c r="K72" i="49"/>
  <c r="J72" i="49"/>
  <c r="I72" i="49"/>
  <c r="G72" i="49"/>
  <c r="M71" i="49"/>
  <c r="K71" i="49"/>
  <c r="J71" i="49"/>
  <c r="I71" i="49"/>
  <c r="G71" i="49"/>
  <c r="M70" i="49"/>
  <c r="K70" i="49"/>
  <c r="J70" i="49"/>
  <c r="I70" i="49"/>
  <c r="G70" i="49"/>
  <c r="M69" i="49"/>
  <c r="K69" i="49"/>
  <c r="J69" i="49"/>
  <c r="I69" i="49"/>
  <c r="G69" i="49"/>
  <c r="M68" i="49"/>
  <c r="K68" i="49"/>
  <c r="J68" i="49"/>
  <c r="I68" i="49"/>
  <c r="G68" i="49"/>
  <c r="M67" i="49"/>
  <c r="K67" i="49"/>
  <c r="J67" i="49"/>
  <c r="I67" i="49"/>
  <c r="G67" i="49"/>
  <c r="M66" i="49"/>
  <c r="K66" i="49"/>
  <c r="I66" i="49"/>
  <c r="G66" i="49"/>
  <c r="M65" i="49"/>
  <c r="K65" i="49"/>
  <c r="I65" i="49"/>
  <c r="G65" i="49"/>
  <c r="M64" i="49"/>
  <c r="K64" i="49"/>
  <c r="I64" i="49"/>
  <c r="G64" i="49"/>
  <c r="M63" i="49"/>
  <c r="K63" i="49"/>
  <c r="I63" i="49"/>
  <c r="G63" i="49"/>
  <c r="M62" i="49"/>
  <c r="K62" i="49"/>
  <c r="I62" i="49"/>
  <c r="G62" i="49"/>
  <c r="M61" i="49"/>
  <c r="K61" i="49"/>
  <c r="J61" i="49"/>
  <c r="I61" i="49"/>
  <c r="G61" i="49"/>
  <c r="M60" i="49"/>
  <c r="K60" i="49"/>
  <c r="J60" i="49"/>
  <c r="I60" i="49"/>
  <c r="G60" i="49"/>
  <c r="M59" i="49"/>
  <c r="K59" i="49"/>
  <c r="J59" i="49"/>
  <c r="I59" i="49"/>
  <c r="G59" i="49"/>
  <c r="M58" i="49"/>
  <c r="K58" i="49"/>
  <c r="J58" i="49"/>
  <c r="I58" i="49"/>
  <c r="G58" i="49"/>
  <c r="M57" i="49"/>
  <c r="K57" i="49"/>
  <c r="J57" i="49"/>
  <c r="I57" i="49"/>
  <c r="G57" i="49"/>
  <c r="M56" i="49"/>
  <c r="K56" i="49"/>
  <c r="J56" i="49"/>
  <c r="I56" i="49"/>
  <c r="G56" i="49"/>
  <c r="M55" i="49"/>
  <c r="K55" i="49"/>
  <c r="J55" i="49"/>
  <c r="I55" i="49"/>
  <c r="G55" i="49"/>
  <c r="M54" i="49"/>
  <c r="K54" i="49"/>
  <c r="J54" i="49"/>
  <c r="I54" i="49"/>
  <c r="G54" i="49"/>
  <c r="M53" i="49"/>
  <c r="K53" i="49"/>
  <c r="J53" i="49"/>
  <c r="I53" i="49"/>
  <c r="G53" i="49"/>
  <c r="M52" i="49"/>
  <c r="K52" i="49"/>
  <c r="J52" i="49"/>
  <c r="I52" i="49"/>
  <c r="G52" i="49"/>
  <c r="M51" i="49"/>
  <c r="K51" i="49"/>
  <c r="J51" i="49"/>
  <c r="I51" i="49"/>
  <c r="G51" i="49"/>
  <c r="M50" i="49"/>
  <c r="K50" i="49"/>
  <c r="J50" i="49"/>
  <c r="I50" i="49"/>
  <c r="G50" i="49"/>
  <c r="M49" i="49"/>
  <c r="K49" i="49"/>
  <c r="J49" i="49"/>
  <c r="I49" i="49"/>
  <c r="G49" i="49"/>
  <c r="M48" i="49"/>
  <c r="K48" i="49"/>
  <c r="J48" i="49"/>
  <c r="I48" i="49"/>
  <c r="G48" i="49"/>
  <c r="M47" i="49"/>
  <c r="K47" i="49"/>
  <c r="J47" i="49"/>
  <c r="I47" i="49"/>
  <c r="G47" i="49"/>
  <c r="M46" i="49"/>
  <c r="K46" i="49"/>
  <c r="I46" i="49"/>
  <c r="G46" i="49"/>
  <c r="M45" i="49"/>
  <c r="K45" i="49"/>
  <c r="J45" i="49"/>
  <c r="I45" i="49"/>
  <c r="G45" i="49"/>
  <c r="M44" i="49"/>
  <c r="K44" i="49"/>
  <c r="J44" i="49"/>
  <c r="I44" i="49"/>
  <c r="G44" i="49"/>
  <c r="M43" i="49"/>
  <c r="K43" i="49"/>
  <c r="J43" i="49"/>
  <c r="I43" i="49"/>
  <c r="G43" i="49"/>
  <c r="M42" i="49"/>
  <c r="K42" i="49"/>
  <c r="J42" i="49"/>
  <c r="I42" i="49"/>
  <c r="G42" i="49"/>
  <c r="M41" i="49"/>
  <c r="K41" i="49"/>
  <c r="J41" i="49"/>
  <c r="I41" i="49"/>
  <c r="G41" i="49"/>
  <c r="M40" i="49"/>
  <c r="K40" i="49"/>
  <c r="J40" i="49"/>
  <c r="I40" i="49"/>
  <c r="G40" i="49"/>
  <c r="M39" i="49"/>
  <c r="K39" i="49"/>
  <c r="J39" i="49"/>
  <c r="I39" i="49"/>
  <c r="G39" i="49"/>
  <c r="M38" i="49"/>
  <c r="K38" i="49"/>
  <c r="J38" i="49"/>
  <c r="I38" i="49"/>
  <c r="G38" i="49"/>
  <c r="M37" i="49"/>
  <c r="K37" i="49"/>
  <c r="J37" i="49"/>
  <c r="I37" i="49"/>
  <c r="G37" i="49"/>
  <c r="M36" i="49"/>
  <c r="K36" i="49"/>
  <c r="J36" i="49"/>
  <c r="I36" i="49"/>
  <c r="G36" i="49"/>
  <c r="M35" i="49"/>
  <c r="K35" i="49"/>
  <c r="J35" i="49"/>
  <c r="I35" i="49"/>
  <c r="G35" i="49"/>
  <c r="M34" i="49"/>
  <c r="K34" i="49"/>
  <c r="J34" i="49"/>
  <c r="I34" i="49"/>
  <c r="G34" i="49"/>
  <c r="M33" i="49"/>
  <c r="K33" i="49"/>
  <c r="J33" i="49"/>
  <c r="I33" i="49"/>
  <c r="G33" i="49"/>
  <c r="M32" i="49"/>
  <c r="K32" i="49"/>
  <c r="J32" i="49"/>
  <c r="I32" i="49"/>
  <c r="G32" i="49"/>
  <c r="M31" i="49"/>
  <c r="K31" i="49"/>
  <c r="J31" i="49"/>
  <c r="I31" i="49"/>
  <c r="G31" i="49"/>
  <c r="M30" i="49"/>
  <c r="K30" i="49"/>
  <c r="J30" i="49"/>
  <c r="I30" i="49"/>
  <c r="G30" i="49"/>
  <c r="M29" i="49"/>
  <c r="K29" i="49"/>
  <c r="J29" i="49"/>
  <c r="I29" i="49"/>
  <c r="G29" i="49"/>
  <c r="M28" i="49"/>
  <c r="K28" i="49"/>
  <c r="J28" i="49"/>
  <c r="I28" i="49"/>
  <c r="G28" i="49"/>
  <c r="M27" i="49"/>
  <c r="K27" i="49"/>
  <c r="J27" i="49"/>
  <c r="I27" i="49"/>
  <c r="G27" i="49"/>
  <c r="M26" i="49"/>
  <c r="K26" i="49"/>
  <c r="J26" i="49"/>
  <c r="I26" i="49"/>
  <c r="G26" i="49"/>
  <c r="M25" i="49"/>
  <c r="K25" i="49"/>
  <c r="J25" i="49"/>
  <c r="I25" i="49"/>
  <c r="G25" i="49"/>
  <c r="M24" i="49"/>
  <c r="K24" i="49"/>
  <c r="J24" i="49"/>
  <c r="I24" i="49"/>
  <c r="G24" i="49"/>
  <c r="M23" i="49"/>
  <c r="K23" i="49"/>
  <c r="J23" i="49"/>
  <c r="I23" i="49"/>
  <c r="G23" i="49"/>
  <c r="M22" i="49"/>
  <c r="K22" i="49"/>
  <c r="J22" i="49"/>
  <c r="I22" i="49"/>
  <c r="G22" i="49"/>
  <c r="M21" i="49"/>
  <c r="K21" i="49"/>
  <c r="J21" i="49"/>
  <c r="I21" i="49"/>
  <c r="G21" i="49"/>
  <c r="M20" i="49"/>
  <c r="K20" i="49"/>
  <c r="J20" i="49"/>
  <c r="I20" i="49"/>
  <c r="G20" i="49"/>
  <c r="M19" i="49"/>
  <c r="K19" i="49"/>
  <c r="J19" i="49"/>
  <c r="I19" i="49"/>
  <c r="G19" i="49"/>
  <c r="M18" i="49"/>
  <c r="K18" i="49"/>
  <c r="J18" i="49"/>
  <c r="I18" i="49"/>
  <c r="G18" i="49"/>
  <c r="M17" i="49"/>
  <c r="K17" i="49"/>
  <c r="J17" i="49"/>
  <c r="I17" i="49"/>
  <c r="G17" i="49"/>
  <c r="M16" i="49"/>
  <c r="K16" i="49"/>
  <c r="J16" i="49"/>
  <c r="I16" i="49"/>
  <c r="G16" i="49"/>
  <c r="M15" i="49"/>
  <c r="K15" i="49"/>
  <c r="J15" i="49"/>
  <c r="I15" i="49"/>
  <c r="G15" i="49"/>
  <c r="M14" i="49"/>
  <c r="K14" i="49"/>
  <c r="J14" i="49"/>
  <c r="I14" i="49"/>
  <c r="G14" i="49"/>
  <c r="M13" i="49"/>
  <c r="K13" i="49"/>
  <c r="J13" i="49"/>
  <c r="I13" i="49"/>
  <c r="G13" i="49"/>
  <c r="M12" i="49"/>
  <c r="K12" i="49"/>
  <c r="J12" i="49"/>
  <c r="I12" i="49"/>
  <c r="G12" i="49"/>
  <c r="M11" i="49"/>
  <c r="K11" i="49"/>
  <c r="J11" i="49"/>
  <c r="I11" i="49"/>
  <c r="G11" i="49"/>
  <c r="M10" i="49"/>
  <c r="K10" i="49"/>
  <c r="J10" i="49"/>
  <c r="I10" i="49"/>
  <c r="G10" i="49"/>
  <c r="M9" i="49"/>
  <c r="K9" i="49"/>
  <c r="J9" i="49"/>
  <c r="I9" i="49"/>
  <c r="G9" i="49"/>
  <c r="M8" i="49"/>
  <c r="K8" i="49"/>
  <c r="J8" i="49"/>
  <c r="I8" i="49"/>
  <c r="G8" i="49"/>
  <c r="M10" i="48"/>
  <c r="L10" i="48"/>
  <c r="K10" i="48"/>
  <c r="J10" i="48"/>
  <c r="I10" i="48"/>
  <c r="H10" i="48"/>
  <c r="G10" i="48"/>
  <c r="F10" i="48"/>
  <c r="M9" i="48"/>
  <c r="K9" i="48"/>
  <c r="I9" i="48"/>
  <c r="G9" i="48"/>
  <c r="M8" i="48"/>
  <c r="K8" i="48"/>
  <c r="I8" i="48"/>
  <c r="G8" i="48"/>
  <c r="M7" i="48"/>
  <c r="K7" i="48"/>
  <c r="I7" i="48"/>
  <c r="G7" i="48"/>
  <c r="M87" i="47"/>
  <c r="K87" i="47"/>
  <c r="I87" i="47"/>
  <c r="G87" i="47"/>
  <c r="F87" i="47"/>
  <c r="M86" i="47"/>
  <c r="K86" i="47"/>
  <c r="J86" i="47"/>
  <c r="I86" i="47"/>
  <c r="G86" i="47"/>
  <c r="M85" i="47"/>
  <c r="K85" i="47"/>
  <c r="J85" i="47"/>
  <c r="I85" i="47"/>
  <c r="G85" i="47"/>
  <c r="M84" i="47"/>
  <c r="K84" i="47"/>
  <c r="J84" i="47"/>
  <c r="I84" i="47"/>
  <c r="G84" i="47"/>
  <c r="M83" i="47"/>
  <c r="K83" i="47"/>
  <c r="J83" i="47"/>
  <c r="I83" i="47"/>
  <c r="G83" i="47"/>
  <c r="M82" i="47"/>
  <c r="K82" i="47"/>
  <c r="J82" i="47"/>
  <c r="I82" i="47"/>
  <c r="G82" i="47"/>
  <c r="M81" i="47"/>
  <c r="K81" i="47"/>
  <c r="J81" i="47"/>
  <c r="I81" i="47"/>
  <c r="G81" i="47"/>
  <c r="M80" i="47"/>
  <c r="K80" i="47"/>
  <c r="J80" i="47"/>
  <c r="I80" i="47"/>
  <c r="G80" i="47"/>
  <c r="M79" i="47"/>
  <c r="K79" i="47"/>
  <c r="J79" i="47"/>
  <c r="I79" i="47"/>
  <c r="G79" i="47"/>
  <c r="M78" i="47"/>
  <c r="K78" i="47"/>
  <c r="J78" i="47"/>
  <c r="I78" i="47"/>
  <c r="G78" i="47"/>
  <c r="M77" i="47"/>
  <c r="K77" i="47"/>
  <c r="J77" i="47"/>
  <c r="I77" i="47"/>
  <c r="G77" i="47"/>
  <c r="M76" i="47"/>
  <c r="K76" i="47"/>
  <c r="J76" i="47"/>
  <c r="I76" i="47"/>
  <c r="G76" i="47"/>
  <c r="M75" i="47"/>
  <c r="K75" i="47"/>
  <c r="J75" i="47"/>
  <c r="I75" i="47"/>
  <c r="G75" i="47"/>
  <c r="M74" i="47"/>
  <c r="K74" i="47"/>
  <c r="J74" i="47"/>
  <c r="I74" i="47"/>
  <c r="G74" i="47"/>
  <c r="M73" i="47"/>
  <c r="K73" i="47"/>
  <c r="J73" i="47"/>
  <c r="I73" i="47"/>
  <c r="G73" i="47"/>
  <c r="M72" i="47"/>
  <c r="K72" i="47"/>
  <c r="J72" i="47"/>
  <c r="I72" i="47"/>
  <c r="G72" i="47"/>
  <c r="M71" i="47"/>
  <c r="K71" i="47"/>
  <c r="J71" i="47"/>
  <c r="I71" i="47"/>
  <c r="G71" i="47"/>
  <c r="M70" i="47"/>
  <c r="K70" i="47"/>
  <c r="J70" i="47"/>
  <c r="I70" i="47"/>
  <c r="G70" i="47"/>
  <c r="M69" i="47"/>
  <c r="K69" i="47"/>
  <c r="J69" i="47"/>
  <c r="I69" i="47"/>
  <c r="G69" i="47"/>
  <c r="M68" i="47"/>
  <c r="K68" i="47"/>
  <c r="J68" i="47"/>
  <c r="I68" i="47"/>
  <c r="G68" i="47"/>
  <c r="M67" i="47"/>
  <c r="K67" i="47"/>
  <c r="J67" i="47"/>
  <c r="I67" i="47"/>
  <c r="G67" i="47"/>
  <c r="M66" i="47"/>
  <c r="K66" i="47"/>
  <c r="I66" i="47"/>
  <c r="G66" i="47"/>
  <c r="M65" i="47"/>
  <c r="K65" i="47"/>
  <c r="I65" i="47"/>
  <c r="G65" i="47"/>
  <c r="M64" i="47"/>
  <c r="K64" i="47"/>
  <c r="I64" i="47"/>
  <c r="G64" i="47"/>
  <c r="M63" i="47"/>
  <c r="K63" i="47"/>
  <c r="I63" i="47"/>
  <c r="G63" i="47"/>
  <c r="M62" i="47"/>
  <c r="K62" i="47"/>
  <c r="I62" i="47"/>
  <c r="G62" i="47"/>
  <c r="M61" i="47"/>
  <c r="K61" i="47"/>
  <c r="J61" i="47"/>
  <c r="I61" i="47"/>
  <c r="G61" i="47"/>
  <c r="M60" i="47"/>
  <c r="K60" i="47"/>
  <c r="J60" i="47"/>
  <c r="I60" i="47"/>
  <c r="G60" i="47"/>
  <c r="M59" i="47"/>
  <c r="K59" i="47"/>
  <c r="J59" i="47"/>
  <c r="I59" i="47"/>
  <c r="G59" i="47"/>
  <c r="M58" i="47"/>
  <c r="K58" i="47"/>
  <c r="J58" i="47"/>
  <c r="I58" i="47"/>
  <c r="G58" i="47"/>
  <c r="M57" i="47"/>
  <c r="K57" i="47"/>
  <c r="J57" i="47"/>
  <c r="I57" i="47"/>
  <c r="G57" i="47"/>
  <c r="M56" i="47"/>
  <c r="K56" i="47"/>
  <c r="J56" i="47"/>
  <c r="I56" i="47"/>
  <c r="G56" i="47"/>
  <c r="M55" i="47"/>
  <c r="K55" i="47"/>
  <c r="J55" i="47"/>
  <c r="I55" i="47"/>
  <c r="G55" i="47"/>
  <c r="M54" i="47"/>
  <c r="K54" i="47"/>
  <c r="J54" i="47"/>
  <c r="I54" i="47"/>
  <c r="G54" i="47"/>
  <c r="M53" i="47"/>
  <c r="K53" i="47"/>
  <c r="J53" i="47"/>
  <c r="I53" i="47"/>
  <c r="G53" i="47"/>
  <c r="M52" i="47"/>
  <c r="K52" i="47"/>
  <c r="J52" i="47"/>
  <c r="I52" i="47"/>
  <c r="G52" i="47"/>
  <c r="M51" i="47"/>
  <c r="K51" i="47"/>
  <c r="J51" i="47"/>
  <c r="I51" i="47"/>
  <c r="G51" i="47"/>
  <c r="M50" i="47"/>
  <c r="K50" i="47"/>
  <c r="J50" i="47"/>
  <c r="I50" i="47"/>
  <c r="G50" i="47"/>
  <c r="M49" i="47"/>
  <c r="K49" i="47"/>
  <c r="J49" i="47"/>
  <c r="I49" i="47"/>
  <c r="G49" i="47"/>
  <c r="M48" i="47"/>
  <c r="K48" i="47"/>
  <c r="J48" i="47"/>
  <c r="I48" i="47"/>
  <c r="G48" i="47"/>
  <c r="M47" i="47"/>
  <c r="K47" i="47"/>
  <c r="J47" i="47"/>
  <c r="I47" i="47"/>
  <c r="G47" i="47"/>
  <c r="M46" i="47"/>
  <c r="K46" i="47"/>
  <c r="I46" i="47"/>
  <c r="G46" i="47"/>
  <c r="M45" i="47"/>
  <c r="K45" i="47"/>
  <c r="J45" i="47"/>
  <c r="I45" i="47"/>
  <c r="G45" i="47"/>
  <c r="M44" i="47"/>
  <c r="K44" i="47"/>
  <c r="J44" i="47"/>
  <c r="I44" i="47"/>
  <c r="G44" i="47"/>
  <c r="M43" i="47"/>
  <c r="K43" i="47"/>
  <c r="J43" i="47"/>
  <c r="I43" i="47"/>
  <c r="G43" i="47"/>
  <c r="M42" i="47"/>
  <c r="K42" i="47"/>
  <c r="J42" i="47"/>
  <c r="I42" i="47"/>
  <c r="G42" i="47"/>
  <c r="M41" i="47"/>
  <c r="K41" i="47"/>
  <c r="J41" i="47"/>
  <c r="I41" i="47"/>
  <c r="G41" i="47"/>
  <c r="M40" i="47"/>
  <c r="K40" i="47"/>
  <c r="J40" i="47"/>
  <c r="I40" i="47"/>
  <c r="G40" i="47"/>
  <c r="M39" i="47"/>
  <c r="K39" i="47"/>
  <c r="J39" i="47"/>
  <c r="I39" i="47"/>
  <c r="G39" i="47"/>
  <c r="M38" i="47"/>
  <c r="K38" i="47"/>
  <c r="J38" i="47"/>
  <c r="I38" i="47"/>
  <c r="G38" i="47"/>
  <c r="M37" i="47"/>
  <c r="K37" i="47"/>
  <c r="J37" i="47"/>
  <c r="I37" i="47"/>
  <c r="G37" i="47"/>
  <c r="M36" i="47"/>
  <c r="K36" i="47"/>
  <c r="J36" i="47"/>
  <c r="I36" i="47"/>
  <c r="G36" i="47"/>
  <c r="M35" i="47"/>
  <c r="K35" i="47"/>
  <c r="J35" i="47"/>
  <c r="I35" i="47"/>
  <c r="G35" i="47"/>
  <c r="M34" i="47"/>
  <c r="K34" i="47"/>
  <c r="J34" i="47"/>
  <c r="I34" i="47"/>
  <c r="G34" i="47"/>
  <c r="M33" i="47"/>
  <c r="K33" i="47"/>
  <c r="J33" i="47"/>
  <c r="I33" i="47"/>
  <c r="G33" i="47"/>
  <c r="M32" i="47"/>
  <c r="K32" i="47"/>
  <c r="J32" i="47"/>
  <c r="I32" i="47"/>
  <c r="G32" i="47"/>
  <c r="M31" i="47"/>
  <c r="K31" i="47"/>
  <c r="J31" i="47"/>
  <c r="I31" i="47"/>
  <c r="G31" i="47"/>
  <c r="M30" i="47"/>
  <c r="K30" i="47"/>
  <c r="J30" i="47"/>
  <c r="I30" i="47"/>
  <c r="G30" i="47"/>
  <c r="M29" i="47"/>
  <c r="K29" i="47"/>
  <c r="J29" i="47"/>
  <c r="I29" i="47"/>
  <c r="G29" i="47"/>
  <c r="M28" i="47"/>
  <c r="K28" i="47"/>
  <c r="J28" i="47"/>
  <c r="I28" i="47"/>
  <c r="G28" i="47"/>
  <c r="M27" i="47"/>
  <c r="K27" i="47"/>
  <c r="J27" i="47"/>
  <c r="I27" i="47"/>
  <c r="G27" i="47"/>
  <c r="M26" i="47"/>
  <c r="K26" i="47"/>
  <c r="J26" i="47"/>
  <c r="I26" i="47"/>
  <c r="G26" i="47"/>
  <c r="M25" i="47"/>
  <c r="K25" i="47"/>
  <c r="J25" i="47"/>
  <c r="I25" i="47"/>
  <c r="G25" i="47"/>
  <c r="M24" i="47"/>
  <c r="K24" i="47"/>
  <c r="J24" i="47"/>
  <c r="I24" i="47"/>
  <c r="G24" i="47"/>
  <c r="M23" i="47"/>
  <c r="K23" i="47"/>
  <c r="J23" i="47"/>
  <c r="I23" i="47"/>
  <c r="G23" i="47"/>
  <c r="M22" i="47"/>
  <c r="K22" i="47"/>
  <c r="J22" i="47"/>
  <c r="I22" i="47"/>
  <c r="G22" i="47"/>
  <c r="M21" i="47"/>
  <c r="K21" i="47"/>
  <c r="J21" i="47"/>
  <c r="I21" i="47"/>
  <c r="G21" i="47"/>
  <c r="M20" i="47"/>
  <c r="K20" i="47"/>
  <c r="J20" i="47"/>
  <c r="I20" i="47"/>
  <c r="G20" i="47"/>
  <c r="M19" i="47"/>
  <c r="K19" i="47"/>
  <c r="J19" i="47"/>
  <c r="I19" i="47"/>
  <c r="G19" i="47"/>
  <c r="M18" i="47"/>
  <c r="K18" i="47"/>
  <c r="J18" i="47"/>
  <c r="I18" i="47"/>
  <c r="G18" i="47"/>
  <c r="M17" i="47"/>
  <c r="K17" i="47"/>
  <c r="J17" i="47"/>
  <c r="I17" i="47"/>
  <c r="G17" i="47"/>
  <c r="M16" i="47"/>
  <c r="K16" i="47"/>
  <c r="J16" i="47"/>
  <c r="I16" i="47"/>
  <c r="G16" i="47"/>
  <c r="M15" i="47"/>
  <c r="K15" i="47"/>
  <c r="J15" i="47"/>
  <c r="I15" i="47"/>
  <c r="G15" i="47"/>
  <c r="M14" i="47"/>
  <c r="K14" i="47"/>
  <c r="J14" i="47"/>
  <c r="I14" i="47"/>
  <c r="G14" i="47"/>
  <c r="M13" i="47"/>
  <c r="K13" i="47"/>
  <c r="J13" i="47"/>
  <c r="I13" i="47"/>
  <c r="G13" i="47"/>
  <c r="M12" i="47"/>
  <c r="K12" i="47"/>
  <c r="J12" i="47"/>
  <c r="I12" i="47"/>
  <c r="G12" i="47"/>
  <c r="M11" i="47"/>
  <c r="K11" i="47"/>
  <c r="J11" i="47"/>
  <c r="I11" i="47"/>
  <c r="G11" i="47"/>
  <c r="M10" i="47"/>
  <c r="K10" i="47"/>
  <c r="J10" i="47"/>
  <c r="I10" i="47"/>
  <c r="G10" i="47"/>
  <c r="M9" i="47"/>
  <c r="K9" i="47"/>
  <c r="J9" i="47"/>
  <c r="I9" i="47"/>
  <c r="G9" i="47"/>
  <c r="M8" i="47"/>
  <c r="K8" i="47"/>
  <c r="J8" i="47"/>
  <c r="I8" i="47"/>
  <c r="G8" i="47"/>
  <c r="M10" i="46"/>
  <c r="L10" i="46"/>
  <c r="K10" i="46"/>
  <c r="J10" i="46"/>
  <c r="I10" i="46"/>
  <c r="H10" i="46"/>
  <c r="G10" i="46"/>
  <c r="F10" i="46"/>
  <c r="M9" i="46"/>
  <c r="K9" i="46"/>
  <c r="I9" i="46"/>
  <c r="G9" i="46"/>
  <c r="M8" i="46"/>
  <c r="K8" i="46"/>
  <c r="I8" i="46"/>
  <c r="G8" i="46"/>
  <c r="M7" i="46"/>
  <c r="K7" i="46"/>
  <c r="I7" i="46"/>
  <c r="G7" i="46"/>
  <c r="M87" i="45"/>
  <c r="K87" i="45"/>
  <c r="I87" i="45"/>
  <c r="G87" i="45"/>
  <c r="F87" i="45"/>
  <c r="M86" i="45"/>
  <c r="K86" i="45"/>
  <c r="J86" i="45"/>
  <c r="I86" i="45"/>
  <c r="G86" i="45"/>
  <c r="M85" i="45"/>
  <c r="K85" i="45"/>
  <c r="J85" i="45"/>
  <c r="I85" i="45"/>
  <c r="G85" i="45"/>
  <c r="M84" i="45"/>
  <c r="K84" i="45"/>
  <c r="J84" i="45"/>
  <c r="I84" i="45"/>
  <c r="G84" i="45"/>
  <c r="M83" i="45"/>
  <c r="K83" i="45"/>
  <c r="J83" i="45"/>
  <c r="I83" i="45"/>
  <c r="G83" i="45"/>
  <c r="M82" i="45"/>
  <c r="K82" i="45"/>
  <c r="J82" i="45"/>
  <c r="I82" i="45"/>
  <c r="G82" i="45"/>
  <c r="M81" i="45"/>
  <c r="K81" i="45"/>
  <c r="J81" i="45"/>
  <c r="I81" i="45"/>
  <c r="G81" i="45"/>
  <c r="M80" i="45"/>
  <c r="K80" i="45"/>
  <c r="J80" i="45"/>
  <c r="I80" i="45"/>
  <c r="G80" i="45"/>
  <c r="M79" i="45"/>
  <c r="K79" i="45"/>
  <c r="J79" i="45"/>
  <c r="I79" i="45"/>
  <c r="G79" i="45"/>
  <c r="M78" i="45"/>
  <c r="K78" i="45"/>
  <c r="J78" i="45"/>
  <c r="I78" i="45"/>
  <c r="G78" i="45"/>
  <c r="M77" i="45"/>
  <c r="K77" i="45"/>
  <c r="J77" i="45"/>
  <c r="I77" i="45"/>
  <c r="G77" i="45"/>
  <c r="M76" i="45"/>
  <c r="K76" i="45"/>
  <c r="J76" i="45"/>
  <c r="I76" i="45"/>
  <c r="G76" i="45"/>
  <c r="M75" i="45"/>
  <c r="K75" i="45"/>
  <c r="J75" i="45"/>
  <c r="I75" i="45"/>
  <c r="G75" i="45"/>
  <c r="M74" i="45"/>
  <c r="K74" i="45"/>
  <c r="J74" i="45"/>
  <c r="I74" i="45"/>
  <c r="G74" i="45"/>
  <c r="M73" i="45"/>
  <c r="K73" i="45"/>
  <c r="J73" i="45"/>
  <c r="I73" i="45"/>
  <c r="G73" i="45"/>
  <c r="M72" i="45"/>
  <c r="K72" i="45"/>
  <c r="J72" i="45"/>
  <c r="I72" i="45"/>
  <c r="G72" i="45"/>
  <c r="M71" i="45"/>
  <c r="K71" i="45"/>
  <c r="J71" i="45"/>
  <c r="I71" i="45"/>
  <c r="G71" i="45"/>
  <c r="M70" i="45"/>
  <c r="K70" i="45"/>
  <c r="J70" i="45"/>
  <c r="I70" i="45"/>
  <c r="G70" i="45"/>
  <c r="M69" i="45"/>
  <c r="K69" i="45"/>
  <c r="J69" i="45"/>
  <c r="I69" i="45"/>
  <c r="G69" i="45"/>
  <c r="M68" i="45"/>
  <c r="K68" i="45"/>
  <c r="J68" i="45"/>
  <c r="I68" i="45"/>
  <c r="G68" i="45"/>
  <c r="M67" i="45"/>
  <c r="K67" i="45"/>
  <c r="J67" i="45"/>
  <c r="I67" i="45"/>
  <c r="G67" i="45"/>
  <c r="M66" i="45"/>
  <c r="K66" i="45"/>
  <c r="I66" i="45"/>
  <c r="G66" i="45"/>
  <c r="M65" i="45"/>
  <c r="K65" i="45"/>
  <c r="I65" i="45"/>
  <c r="G65" i="45"/>
  <c r="M64" i="45"/>
  <c r="K64" i="45"/>
  <c r="I64" i="45"/>
  <c r="G64" i="45"/>
  <c r="M63" i="45"/>
  <c r="K63" i="45"/>
  <c r="I63" i="45"/>
  <c r="G63" i="45"/>
  <c r="M62" i="45"/>
  <c r="K62" i="45"/>
  <c r="I62" i="45"/>
  <c r="G62" i="45"/>
  <c r="M61" i="45"/>
  <c r="K61" i="45"/>
  <c r="J61" i="45"/>
  <c r="I61" i="45"/>
  <c r="G61" i="45"/>
  <c r="M60" i="45"/>
  <c r="K60" i="45"/>
  <c r="J60" i="45"/>
  <c r="I60" i="45"/>
  <c r="G60" i="45"/>
  <c r="M59" i="45"/>
  <c r="K59" i="45"/>
  <c r="J59" i="45"/>
  <c r="I59" i="45"/>
  <c r="G59" i="45"/>
  <c r="M58" i="45"/>
  <c r="K58" i="45"/>
  <c r="J58" i="45"/>
  <c r="I58" i="45"/>
  <c r="G58" i="45"/>
  <c r="M57" i="45"/>
  <c r="K57" i="45"/>
  <c r="J57" i="45"/>
  <c r="I57" i="45"/>
  <c r="G57" i="45"/>
  <c r="M56" i="45"/>
  <c r="K56" i="45"/>
  <c r="J56" i="45"/>
  <c r="I56" i="45"/>
  <c r="G56" i="45"/>
  <c r="M55" i="45"/>
  <c r="K55" i="45"/>
  <c r="J55" i="45"/>
  <c r="I55" i="45"/>
  <c r="G55" i="45"/>
  <c r="M54" i="45"/>
  <c r="K54" i="45"/>
  <c r="J54" i="45"/>
  <c r="I54" i="45"/>
  <c r="G54" i="45"/>
  <c r="M53" i="45"/>
  <c r="K53" i="45"/>
  <c r="J53" i="45"/>
  <c r="I53" i="45"/>
  <c r="G53" i="45"/>
  <c r="M52" i="45"/>
  <c r="K52" i="45"/>
  <c r="J52" i="45"/>
  <c r="I52" i="45"/>
  <c r="G52" i="45"/>
  <c r="M51" i="45"/>
  <c r="K51" i="45"/>
  <c r="J51" i="45"/>
  <c r="I51" i="45"/>
  <c r="G51" i="45"/>
  <c r="M50" i="45"/>
  <c r="K50" i="45"/>
  <c r="J50" i="45"/>
  <c r="I50" i="45"/>
  <c r="G50" i="45"/>
  <c r="M49" i="45"/>
  <c r="K49" i="45"/>
  <c r="J49" i="45"/>
  <c r="I49" i="45"/>
  <c r="G49" i="45"/>
  <c r="M48" i="45"/>
  <c r="K48" i="45"/>
  <c r="J48" i="45"/>
  <c r="I48" i="45"/>
  <c r="G48" i="45"/>
  <c r="M47" i="45"/>
  <c r="K47" i="45"/>
  <c r="J47" i="45"/>
  <c r="I47" i="45"/>
  <c r="G47" i="45"/>
  <c r="M46" i="45"/>
  <c r="K46" i="45"/>
  <c r="I46" i="45"/>
  <c r="G46" i="45"/>
  <c r="M45" i="45"/>
  <c r="K45" i="45"/>
  <c r="J45" i="45"/>
  <c r="I45" i="45"/>
  <c r="G45" i="45"/>
  <c r="M44" i="45"/>
  <c r="K44" i="45"/>
  <c r="J44" i="45"/>
  <c r="I44" i="45"/>
  <c r="G44" i="45"/>
  <c r="M43" i="45"/>
  <c r="K43" i="45"/>
  <c r="J43" i="45"/>
  <c r="I43" i="45"/>
  <c r="G43" i="45"/>
  <c r="M42" i="45"/>
  <c r="K42" i="45"/>
  <c r="J42" i="45"/>
  <c r="I42" i="45"/>
  <c r="G42" i="45"/>
  <c r="M41" i="45"/>
  <c r="K41" i="45"/>
  <c r="J41" i="45"/>
  <c r="I41" i="45"/>
  <c r="G41" i="45"/>
  <c r="M40" i="45"/>
  <c r="K40" i="45"/>
  <c r="J40" i="45"/>
  <c r="I40" i="45"/>
  <c r="G40" i="45"/>
  <c r="M39" i="45"/>
  <c r="K39" i="45"/>
  <c r="J39" i="45"/>
  <c r="I39" i="45"/>
  <c r="G39" i="45"/>
  <c r="M38" i="45"/>
  <c r="K38" i="45"/>
  <c r="J38" i="45"/>
  <c r="I38" i="45"/>
  <c r="G38" i="45"/>
  <c r="M37" i="45"/>
  <c r="K37" i="45"/>
  <c r="J37" i="45"/>
  <c r="I37" i="45"/>
  <c r="G37" i="45"/>
  <c r="M36" i="45"/>
  <c r="K36" i="45"/>
  <c r="J36" i="45"/>
  <c r="I36" i="45"/>
  <c r="G36" i="45"/>
  <c r="M35" i="45"/>
  <c r="K35" i="45"/>
  <c r="J35" i="45"/>
  <c r="I35" i="45"/>
  <c r="G35" i="45"/>
  <c r="M34" i="45"/>
  <c r="K34" i="45"/>
  <c r="J34" i="45"/>
  <c r="I34" i="45"/>
  <c r="G34" i="45"/>
  <c r="M33" i="45"/>
  <c r="K33" i="45"/>
  <c r="J33" i="45"/>
  <c r="I33" i="45"/>
  <c r="G33" i="45"/>
  <c r="M32" i="45"/>
  <c r="K32" i="45"/>
  <c r="J32" i="45"/>
  <c r="I32" i="45"/>
  <c r="G32" i="45"/>
  <c r="M31" i="45"/>
  <c r="K31" i="45"/>
  <c r="J31" i="45"/>
  <c r="I31" i="45"/>
  <c r="G31" i="45"/>
  <c r="M30" i="45"/>
  <c r="K30" i="45"/>
  <c r="J30" i="45"/>
  <c r="I30" i="45"/>
  <c r="G30" i="45"/>
  <c r="M29" i="45"/>
  <c r="K29" i="45"/>
  <c r="J29" i="45"/>
  <c r="I29" i="45"/>
  <c r="G29" i="45"/>
  <c r="M28" i="45"/>
  <c r="K28" i="45"/>
  <c r="J28" i="45"/>
  <c r="I28" i="45"/>
  <c r="G28" i="45"/>
  <c r="M27" i="45"/>
  <c r="K27" i="45"/>
  <c r="J27" i="45"/>
  <c r="I27" i="45"/>
  <c r="G27" i="45"/>
  <c r="M26" i="45"/>
  <c r="K26" i="45"/>
  <c r="J26" i="45"/>
  <c r="I26" i="45"/>
  <c r="G26" i="45"/>
  <c r="M25" i="45"/>
  <c r="K25" i="45"/>
  <c r="J25" i="45"/>
  <c r="I25" i="45"/>
  <c r="G25" i="45"/>
  <c r="M24" i="45"/>
  <c r="K24" i="45"/>
  <c r="J24" i="45"/>
  <c r="I24" i="45"/>
  <c r="G24" i="45"/>
  <c r="M23" i="45"/>
  <c r="K23" i="45"/>
  <c r="J23" i="45"/>
  <c r="I23" i="45"/>
  <c r="G23" i="45"/>
  <c r="M22" i="45"/>
  <c r="K22" i="45"/>
  <c r="J22" i="45"/>
  <c r="I22" i="45"/>
  <c r="G22" i="45"/>
  <c r="M21" i="45"/>
  <c r="K21" i="45"/>
  <c r="J21" i="45"/>
  <c r="I21" i="45"/>
  <c r="G21" i="45"/>
  <c r="M20" i="45"/>
  <c r="K20" i="45"/>
  <c r="J20" i="45"/>
  <c r="I20" i="45"/>
  <c r="G20" i="45"/>
  <c r="M19" i="45"/>
  <c r="K19" i="45"/>
  <c r="J19" i="45"/>
  <c r="I19" i="45"/>
  <c r="G19" i="45"/>
  <c r="M18" i="45"/>
  <c r="K18" i="45"/>
  <c r="J18" i="45"/>
  <c r="I18" i="45"/>
  <c r="G18" i="45"/>
  <c r="M17" i="45"/>
  <c r="K17" i="45"/>
  <c r="J17" i="45"/>
  <c r="I17" i="45"/>
  <c r="G17" i="45"/>
  <c r="M16" i="45"/>
  <c r="K16" i="45"/>
  <c r="J16" i="45"/>
  <c r="I16" i="45"/>
  <c r="G16" i="45"/>
  <c r="M15" i="45"/>
  <c r="K15" i="45"/>
  <c r="J15" i="45"/>
  <c r="I15" i="45"/>
  <c r="G15" i="45"/>
  <c r="M14" i="45"/>
  <c r="K14" i="45"/>
  <c r="J14" i="45"/>
  <c r="I14" i="45"/>
  <c r="G14" i="45"/>
  <c r="M13" i="45"/>
  <c r="K13" i="45"/>
  <c r="J13" i="45"/>
  <c r="I13" i="45"/>
  <c r="G13" i="45"/>
  <c r="M12" i="45"/>
  <c r="K12" i="45"/>
  <c r="J12" i="45"/>
  <c r="I12" i="45"/>
  <c r="G12" i="45"/>
  <c r="M11" i="45"/>
  <c r="K11" i="45"/>
  <c r="J11" i="45"/>
  <c r="I11" i="45"/>
  <c r="G11" i="45"/>
  <c r="M10" i="45"/>
  <c r="K10" i="45"/>
  <c r="J10" i="45"/>
  <c r="I10" i="45"/>
  <c r="G10" i="45"/>
  <c r="M9" i="45"/>
  <c r="K9" i="45"/>
  <c r="J9" i="45"/>
  <c r="I9" i="45"/>
  <c r="G9" i="45"/>
  <c r="M8" i="45"/>
  <c r="K8" i="45"/>
  <c r="J8" i="45"/>
  <c r="I8" i="45"/>
  <c r="G8" i="45"/>
  <c r="M10" i="44"/>
  <c r="L10" i="44"/>
  <c r="K10" i="44"/>
  <c r="J10" i="44"/>
  <c r="I10" i="44"/>
  <c r="H10" i="44"/>
  <c r="G10" i="44"/>
  <c r="F10" i="44"/>
  <c r="M9" i="44"/>
  <c r="K9" i="44"/>
  <c r="I9" i="44"/>
  <c r="G9" i="44"/>
  <c r="M8" i="44"/>
  <c r="K8" i="44"/>
  <c r="I8" i="44"/>
  <c r="G8" i="44"/>
  <c r="M7" i="44"/>
  <c r="K7" i="44"/>
  <c r="I7" i="44"/>
  <c r="G7" i="44"/>
  <c r="M87" i="43"/>
  <c r="K87" i="43"/>
  <c r="I87" i="43"/>
  <c r="G87" i="43"/>
  <c r="F87" i="43"/>
  <c r="M86" i="43"/>
  <c r="K86" i="43"/>
  <c r="J86" i="43"/>
  <c r="I86" i="43"/>
  <c r="G86" i="43"/>
  <c r="M85" i="43"/>
  <c r="K85" i="43"/>
  <c r="J85" i="43"/>
  <c r="I85" i="43"/>
  <c r="G85" i="43"/>
  <c r="M84" i="43"/>
  <c r="K84" i="43"/>
  <c r="J84" i="43"/>
  <c r="I84" i="43"/>
  <c r="G84" i="43"/>
  <c r="M83" i="43"/>
  <c r="K83" i="43"/>
  <c r="J83" i="43"/>
  <c r="I83" i="43"/>
  <c r="G83" i="43"/>
  <c r="M82" i="43"/>
  <c r="K82" i="43"/>
  <c r="J82" i="43"/>
  <c r="I82" i="43"/>
  <c r="G82" i="43"/>
  <c r="M81" i="43"/>
  <c r="K81" i="43"/>
  <c r="J81" i="43"/>
  <c r="I81" i="43"/>
  <c r="G81" i="43"/>
  <c r="M80" i="43"/>
  <c r="K80" i="43"/>
  <c r="J80" i="43"/>
  <c r="I80" i="43"/>
  <c r="G80" i="43"/>
  <c r="M79" i="43"/>
  <c r="K79" i="43"/>
  <c r="J79" i="43"/>
  <c r="I79" i="43"/>
  <c r="G79" i="43"/>
  <c r="M78" i="43"/>
  <c r="K78" i="43"/>
  <c r="J78" i="43"/>
  <c r="I78" i="43"/>
  <c r="G78" i="43"/>
  <c r="M77" i="43"/>
  <c r="K77" i="43"/>
  <c r="J77" i="43"/>
  <c r="I77" i="43"/>
  <c r="G77" i="43"/>
  <c r="M76" i="43"/>
  <c r="K76" i="43"/>
  <c r="J76" i="43"/>
  <c r="I76" i="43"/>
  <c r="G76" i="43"/>
  <c r="M75" i="43"/>
  <c r="K75" i="43"/>
  <c r="J75" i="43"/>
  <c r="I75" i="43"/>
  <c r="G75" i="43"/>
  <c r="M74" i="43"/>
  <c r="K74" i="43"/>
  <c r="J74" i="43"/>
  <c r="I74" i="43"/>
  <c r="G74" i="43"/>
  <c r="M73" i="43"/>
  <c r="K73" i="43"/>
  <c r="J73" i="43"/>
  <c r="I73" i="43"/>
  <c r="G73" i="43"/>
  <c r="M72" i="43"/>
  <c r="K72" i="43"/>
  <c r="J72" i="43"/>
  <c r="I72" i="43"/>
  <c r="G72" i="43"/>
  <c r="M71" i="43"/>
  <c r="K71" i="43"/>
  <c r="J71" i="43"/>
  <c r="I71" i="43"/>
  <c r="G71" i="43"/>
  <c r="M70" i="43"/>
  <c r="K70" i="43"/>
  <c r="J70" i="43"/>
  <c r="I70" i="43"/>
  <c r="G70" i="43"/>
  <c r="M69" i="43"/>
  <c r="K69" i="43"/>
  <c r="J69" i="43"/>
  <c r="I69" i="43"/>
  <c r="G69" i="43"/>
  <c r="M68" i="43"/>
  <c r="K68" i="43"/>
  <c r="J68" i="43"/>
  <c r="I68" i="43"/>
  <c r="G68" i="43"/>
  <c r="M67" i="43"/>
  <c r="K67" i="43"/>
  <c r="J67" i="43"/>
  <c r="I67" i="43"/>
  <c r="G67" i="43"/>
  <c r="M66" i="43"/>
  <c r="K66" i="43"/>
  <c r="I66" i="43"/>
  <c r="G66" i="43"/>
  <c r="M65" i="43"/>
  <c r="K65" i="43"/>
  <c r="I65" i="43"/>
  <c r="G65" i="43"/>
  <c r="M64" i="43"/>
  <c r="K64" i="43"/>
  <c r="I64" i="43"/>
  <c r="G64" i="43"/>
  <c r="M63" i="43"/>
  <c r="K63" i="43"/>
  <c r="I63" i="43"/>
  <c r="G63" i="43"/>
  <c r="M62" i="43"/>
  <c r="K62" i="43"/>
  <c r="I62" i="43"/>
  <c r="G62" i="43"/>
  <c r="M61" i="43"/>
  <c r="K61" i="43"/>
  <c r="J61" i="43"/>
  <c r="I61" i="43"/>
  <c r="G61" i="43"/>
  <c r="M60" i="43"/>
  <c r="K60" i="43"/>
  <c r="J60" i="43"/>
  <c r="I60" i="43"/>
  <c r="G60" i="43"/>
  <c r="M59" i="43"/>
  <c r="K59" i="43"/>
  <c r="J59" i="43"/>
  <c r="I59" i="43"/>
  <c r="G59" i="43"/>
  <c r="M58" i="43"/>
  <c r="K58" i="43"/>
  <c r="J58" i="43"/>
  <c r="I58" i="43"/>
  <c r="G58" i="43"/>
  <c r="M57" i="43"/>
  <c r="K57" i="43"/>
  <c r="J57" i="43"/>
  <c r="I57" i="43"/>
  <c r="G57" i="43"/>
  <c r="M56" i="43"/>
  <c r="K56" i="43"/>
  <c r="J56" i="43"/>
  <c r="I56" i="43"/>
  <c r="G56" i="43"/>
  <c r="M55" i="43"/>
  <c r="K55" i="43"/>
  <c r="J55" i="43"/>
  <c r="I55" i="43"/>
  <c r="G55" i="43"/>
  <c r="M54" i="43"/>
  <c r="K54" i="43"/>
  <c r="J54" i="43"/>
  <c r="I54" i="43"/>
  <c r="G54" i="43"/>
  <c r="M53" i="43"/>
  <c r="K53" i="43"/>
  <c r="J53" i="43"/>
  <c r="I53" i="43"/>
  <c r="G53" i="43"/>
  <c r="M52" i="43"/>
  <c r="K52" i="43"/>
  <c r="J52" i="43"/>
  <c r="I52" i="43"/>
  <c r="G52" i="43"/>
  <c r="M51" i="43"/>
  <c r="K51" i="43"/>
  <c r="J51" i="43"/>
  <c r="I51" i="43"/>
  <c r="G51" i="43"/>
  <c r="M50" i="43"/>
  <c r="K50" i="43"/>
  <c r="J50" i="43"/>
  <c r="I50" i="43"/>
  <c r="G50" i="43"/>
  <c r="M49" i="43"/>
  <c r="K49" i="43"/>
  <c r="J49" i="43"/>
  <c r="I49" i="43"/>
  <c r="G49" i="43"/>
  <c r="M48" i="43"/>
  <c r="K48" i="43"/>
  <c r="J48" i="43"/>
  <c r="I48" i="43"/>
  <c r="G48" i="43"/>
  <c r="M47" i="43"/>
  <c r="K47" i="43"/>
  <c r="J47" i="43"/>
  <c r="I47" i="43"/>
  <c r="G47" i="43"/>
  <c r="M46" i="43"/>
  <c r="K46" i="43"/>
  <c r="I46" i="43"/>
  <c r="G46" i="43"/>
  <c r="M45" i="43"/>
  <c r="K45" i="43"/>
  <c r="J45" i="43"/>
  <c r="I45" i="43"/>
  <c r="G45" i="43"/>
  <c r="M44" i="43"/>
  <c r="K44" i="43"/>
  <c r="J44" i="43"/>
  <c r="I44" i="43"/>
  <c r="G44" i="43"/>
  <c r="M43" i="43"/>
  <c r="K43" i="43"/>
  <c r="J43" i="43"/>
  <c r="I43" i="43"/>
  <c r="G43" i="43"/>
  <c r="M42" i="43"/>
  <c r="K42" i="43"/>
  <c r="J42" i="43"/>
  <c r="I42" i="43"/>
  <c r="G42" i="43"/>
  <c r="M41" i="43"/>
  <c r="K41" i="43"/>
  <c r="J41" i="43"/>
  <c r="I41" i="43"/>
  <c r="G41" i="43"/>
  <c r="M40" i="43"/>
  <c r="K40" i="43"/>
  <c r="J40" i="43"/>
  <c r="I40" i="43"/>
  <c r="G40" i="43"/>
  <c r="M39" i="43"/>
  <c r="K39" i="43"/>
  <c r="J39" i="43"/>
  <c r="I39" i="43"/>
  <c r="G39" i="43"/>
  <c r="M38" i="43"/>
  <c r="K38" i="43"/>
  <c r="J38" i="43"/>
  <c r="I38" i="43"/>
  <c r="G38" i="43"/>
  <c r="M37" i="43"/>
  <c r="K37" i="43"/>
  <c r="J37" i="43"/>
  <c r="I37" i="43"/>
  <c r="G37" i="43"/>
  <c r="M36" i="43"/>
  <c r="K36" i="43"/>
  <c r="J36" i="43"/>
  <c r="I36" i="43"/>
  <c r="G36" i="43"/>
  <c r="M35" i="43"/>
  <c r="K35" i="43"/>
  <c r="J35" i="43"/>
  <c r="I35" i="43"/>
  <c r="G35" i="43"/>
  <c r="M34" i="43"/>
  <c r="K34" i="43"/>
  <c r="J34" i="43"/>
  <c r="I34" i="43"/>
  <c r="G34" i="43"/>
  <c r="M33" i="43"/>
  <c r="K33" i="43"/>
  <c r="J33" i="43"/>
  <c r="I33" i="43"/>
  <c r="G33" i="43"/>
  <c r="M32" i="43"/>
  <c r="K32" i="43"/>
  <c r="J32" i="43"/>
  <c r="I32" i="43"/>
  <c r="G32" i="43"/>
  <c r="M31" i="43"/>
  <c r="K31" i="43"/>
  <c r="J31" i="43"/>
  <c r="I31" i="43"/>
  <c r="G31" i="43"/>
  <c r="M30" i="43"/>
  <c r="K30" i="43"/>
  <c r="J30" i="43"/>
  <c r="I30" i="43"/>
  <c r="G30" i="43"/>
  <c r="M29" i="43"/>
  <c r="K29" i="43"/>
  <c r="J29" i="43"/>
  <c r="I29" i="43"/>
  <c r="G29" i="43"/>
  <c r="M28" i="43"/>
  <c r="K28" i="43"/>
  <c r="J28" i="43"/>
  <c r="I28" i="43"/>
  <c r="G28" i="43"/>
  <c r="M27" i="43"/>
  <c r="K27" i="43"/>
  <c r="J27" i="43"/>
  <c r="I27" i="43"/>
  <c r="G27" i="43"/>
  <c r="M26" i="43"/>
  <c r="K26" i="43"/>
  <c r="J26" i="43"/>
  <c r="I26" i="43"/>
  <c r="G26" i="43"/>
  <c r="M25" i="43"/>
  <c r="K25" i="43"/>
  <c r="J25" i="43"/>
  <c r="I25" i="43"/>
  <c r="G25" i="43"/>
  <c r="M24" i="43"/>
  <c r="K24" i="43"/>
  <c r="J24" i="43"/>
  <c r="I24" i="43"/>
  <c r="G24" i="43"/>
  <c r="M23" i="43"/>
  <c r="K23" i="43"/>
  <c r="J23" i="43"/>
  <c r="I23" i="43"/>
  <c r="G23" i="43"/>
  <c r="M22" i="43"/>
  <c r="K22" i="43"/>
  <c r="J22" i="43"/>
  <c r="I22" i="43"/>
  <c r="G22" i="43"/>
  <c r="M21" i="43"/>
  <c r="K21" i="43"/>
  <c r="J21" i="43"/>
  <c r="I21" i="43"/>
  <c r="G21" i="43"/>
  <c r="M20" i="43"/>
  <c r="K20" i="43"/>
  <c r="J20" i="43"/>
  <c r="I20" i="43"/>
  <c r="G20" i="43"/>
  <c r="M19" i="43"/>
  <c r="K19" i="43"/>
  <c r="J19" i="43"/>
  <c r="I19" i="43"/>
  <c r="G19" i="43"/>
  <c r="M18" i="43"/>
  <c r="K18" i="43"/>
  <c r="J18" i="43"/>
  <c r="I18" i="43"/>
  <c r="G18" i="43"/>
  <c r="M17" i="43"/>
  <c r="K17" i="43"/>
  <c r="J17" i="43"/>
  <c r="I17" i="43"/>
  <c r="G17" i="43"/>
  <c r="M16" i="43"/>
  <c r="K16" i="43"/>
  <c r="J16" i="43"/>
  <c r="I16" i="43"/>
  <c r="G16" i="43"/>
  <c r="M15" i="43"/>
  <c r="K15" i="43"/>
  <c r="J15" i="43"/>
  <c r="I15" i="43"/>
  <c r="G15" i="43"/>
  <c r="M14" i="43"/>
  <c r="K14" i="43"/>
  <c r="J14" i="43"/>
  <c r="I14" i="43"/>
  <c r="G14" i="43"/>
  <c r="M13" i="43"/>
  <c r="K13" i="43"/>
  <c r="J13" i="43"/>
  <c r="I13" i="43"/>
  <c r="G13" i="43"/>
  <c r="M12" i="43"/>
  <c r="K12" i="43"/>
  <c r="J12" i="43"/>
  <c r="I12" i="43"/>
  <c r="G12" i="43"/>
  <c r="M11" i="43"/>
  <c r="K11" i="43"/>
  <c r="J11" i="43"/>
  <c r="I11" i="43"/>
  <c r="G11" i="43"/>
  <c r="M10" i="43"/>
  <c r="K10" i="43"/>
  <c r="J10" i="43"/>
  <c r="I10" i="43"/>
  <c r="G10" i="43"/>
  <c r="M9" i="43"/>
  <c r="K9" i="43"/>
  <c r="J9" i="43"/>
  <c r="I9" i="43"/>
  <c r="G9" i="43"/>
  <c r="M8" i="43"/>
  <c r="K8" i="43"/>
  <c r="J8" i="43"/>
  <c r="I8" i="43"/>
  <c r="G8" i="43"/>
  <c r="M10" i="42"/>
  <c r="L10" i="42"/>
  <c r="K10" i="42"/>
  <c r="J10" i="42"/>
  <c r="I10" i="42"/>
  <c r="H10" i="42"/>
  <c r="G10" i="42"/>
  <c r="F10" i="42"/>
  <c r="M9" i="42"/>
  <c r="K9" i="42"/>
  <c r="I9" i="42"/>
  <c r="G9" i="42"/>
  <c r="M8" i="42"/>
  <c r="K8" i="42"/>
  <c r="I8" i="42"/>
  <c r="G8" i="42"/>
  <c r="M7" i="42"/>
  <c r="K7" i="42"/>
  <c r="I7" i="42"/>
  <c r="G7" i="42"/>
  <c r="M87" i="41"/>
  <c r="K87" i="41"/>
  <c r="I87" i="41"/>
  <c r="G87" i="41"/>
  <c r="F87" i="41"/>
  <c r="M86" i="41"/>
  <c r="K86" i="41"/>
  <c r="J86" i="41"/>
  <c r="I86" i="41"/>
  <c r="G86" i="41"/>
  <c r="M85" i="41"/>
  <c r="K85" i="41"/>
  <c r="J85" i="41"/>
  <c r="I85" i="41"/>
  <c r="G85" i="41"/>
  <c r="M84" i="41"/>
  <c r="K84" i="41"/>
  <c r="J84" i="41"/>
  <c r="I84" i="41"/>
  <c r="G84" i="41"/>
  <c r="M83" i="41"/>
  <c r="K83" i="41"/>
  <c r="J83" i="41"/>
  <c r="I83" i="41"/>
  <c r="G83" i="41"/>
  <c r="M82" i="41"/>
  <c r="K82" i="41"/>
  <c r="J82" i="41"/>
  <c r="I82" i="41"/>
  <c r="G82" i="41"/>
  <c r="M81" i="41"/>
  <c r="K81" i="41"/>
  <c r="J81" i="41"/>
  <c r="I81" i="41"/>
  <c r="G81" i="41"/>
  <c r="M80" i="41"/>
  <c r="K80" i="41"/>
  <c r="J80" i="41"/>
  <c r="I80" i="41"/>
  <c r="G80" i="41"/>
  <c r="M79" i="41"/>
  <c r="K79" i="41"/>
  <c r="J79" i="41"/>
  <c r="I79" i="41"/>
  <c r="G79" i="41"/>
  <c r="M78" i="41"/>
  <c r="K78" i="41"/>
  <c r="J78" i="41"/>
  <c r="I78" i="41"/>
  <c r="G78" i="41"/>
  <c r="M77" i="41"/>
  <c r="K77" i="41"/>
  <c r="J77" i="41"/>
  <c r="I77" i="41"/>
  <c r="G77" i="41"/>
  <c r="M76" i="41"/>
  <c r="K76" i="41"/>
  <c r="J76" i="41"/>
  <c r="I76" i="41"/>
  <c r="G76" i="41"/>
  <c r="M75" i="41"/>
  <c r="K75" i="41"/>
  <c r="J75" i="41"/>
  <c r="I75" i="41"/>
  <c r="G75" i="41"/>
  <c r="M74" i="41"/>
  <c r="K74" i="41"/>
  <c r="J74" i="41"/>
  <c r="I74" i="41"/>
  <c r="G74" i="41"/>
  <c r="M73" i="41"/>
  <c r="K73" i="41"/>
  <c r="J73" i="41"/>
  <c r="I73" i="41"/>
  <c r="G73" i="41"/>
  <c r="M72" i="41"/>
  <c r="K72" i="41"/>
  <c r="J72" i="41"/>
  <c r="I72" i="41"/>
  <c r="G72" i="41"/>
  <c r="M71" i="41"/>
  <c r="K71" i="41"/>
  <c r="J71" i="41"/>
  <c r="I71" i="41"/>
  <c r="G71" i="41"/>
  <c r="M70" i="41"/>
  <c r="K70" i="41"/>
  <c r="J70" i="41"/>
  <c r="I70" i="41"/>
  <c r="G70" i="41"/>
  <c r="M69" i="41"/>
  <c r="K69" i="41"/>
  <c r="J69" i="41"/>
  <c r="I69" i="41"/>
  <c r="G69" i="41"/>
  <c r="M68" i="41"/>
  <c r="K68" i="41"/>
  <c r="J68" i="41"/>
  <c r="I68" i="41"/>
  <c r="G68" i="41"/>
  <c r="M67" i="41"/>
  <c r="K67" i="41"/>
  <c r="J67" i="41"/>
  <c r="I67" i="41"/>
  <c r="G67" i="41"/>
  <c r="M66" i="41"/>
  <c r="K66" i="41"/>
  <c r="I66" i="41"/>
  <c r="G66" i="41"/>
  <c r="M65" i="41"/>
  <c r="K65" i="41"/>
  <c r="I65" i="41"/>
  <c r="G65" i="41"/>
  <c r="M64" i="41"/>
  <c r="K64" i="41"/>
  <c r="I64" i="41"/>
  <c r="G64" i="41"/>
  <c r="M63" i="41"/>
  <c r="K63" i="41"/>
  <c r="I63" i="41"/>
  <c r="G63" i="41"/>
  <c r="M62" i="41"/>
  <c r="K62" i="41"/>
  <c r="I62" i="41"/>
  <c r="G62" i="41"/>
  <c r="M61" i="41"/>
  <c r="K61" i="41"/>
  <c r="J61" i="41"/>
  <c r="I61" i="41"/>
  <c r="G61" i="41"/>
  <c r="M60" i="41"/>
  <c r="K60" i="41"/>
  <c r="J60" i="41"/>
  <c r="I60" i="41"/>
  <c r="G60" i="41"/>
  <c r="M59" i="41"/>
  <c r="K59" i="41"/>
  <c r="J59" i="41"/>
  <c r="I59" i="41"/>
  <c r="G59" i="41"/>
  <c r="M58" i="41"/>
  <c r="K58" i="41"/>
  <c r="J58" i="41"/>
  <c r="I58" i="41"/>
  <c r="G58" i="41"/>
  <c r="M57" i="41"/>
  <c r="K57" i="41"/>
  <c r="J57" i="41"/>
  <c r="I57" i="41"/>
  <c r="G57" i="41"/>
  <c r="M56" i="41"/>
  <c r="K56" i="41"/>
  <c r="J56" i="41"/>
  <c r="I56" i="41"/>
  <c r="G56" i="41"/>
  <c r="M55" i="41"/>
  <c r="K55" i="41"/>
  <c r="J55" i="41"/>
  <c r="I55" i="41"/>
  <c r="G55" i="41"/>
  <c r="M54" i="41"/>
  <c r="K54" i="41"/>
  <c r="J54" i="41"/>
  <c r="I54" i="41"/>
  <c r="G54" i="41"/>
  <c r="M53" i="41"/>
  <c r="K53" i="41"/>
  <c r="J53" i="41"/>
  <c r="I53" i="41"/>
  <c r="G53" i="41"/>
  <c r="M52" i="41"/>
  <c r="K52" i="41"/>
  <c r="J52" i="41"/>
  <c r="I52" i="41"/>
  <c r="G52" i="41"/>
  <c r="M51" i="41"/>
  <c r="K51" i="41"/>
  <c r="J51" i="41"/>
  <c r="I51" i="41"/>
  <c r="G51" i="41"/>
  <c r="M50" i="41"/>
  <c r="K50" i="41"/>
  <c r="J50" i="41"/>
  <c r="I50" i="41"/>
  <c r="G50" i="41"/>
  <c r="M49" i="41"/>
  <c r="K49" i="41"/>
  <c r="J49" i="41"/>
  <c r="I49" i="41"/>
  <c r="G49" i="41"/>
  <c r="M48" i="41"/>
  <c r="K48" i="41"/>
  <c r="J48" i="41"/>
  <c r="I48" i="41"/>
  <c r="G48" i="41"/>
  <c r="M47" i="41"/>
  <c r="K47" i="41"/>
  <c r="J47" i="41"/>
  <c r="I47" i="41"/>
  <c r="G47" i="41"/>
  <c r="M46" i="41"/>
  <c r="K46" i="41"/>
  <c r="I46" i="41"/>
  <c r="G46" i="41"/>
  <c r="M45" i="41"/>
  <c r="K45" i="41"/>
  <c r="J45" i="41"/>
  <c r="I45" i="41"/>
  <c r="G45" i="41"/>
  <c r="M44" i="41"/>
  <c r="K44" i="41"/>
  <c r="J44" i="41"/>
  <c r="I44" i="41"/>
  <c r="G44" i="41"/>
  <c r="M43" i="41"/>
  <c r="K43" i="41"/>
  <c r="J43" i="41"/>
  <c r="I43" i="41"/>
  <c r="G43" i="41"/>
  <c r="M42" i="41"/>
  <c r="K42" i="41"/>
  <c r="J42" i="41"/>
  <c r="I42" i="41"/>
  <c r="G42" i="41"/>
  <c r="M41" i="41"/>
  <c r="K41" i="41"/>
  <c r="J41" i="41"/>
  <c r="I41" i="41"/>
  <c r="G41" i="41"/>
  <c r="M40" i="41"/>
  <c r="K40" i="41"/>
  <c r="J40" i="41"/>
  <c r="I40" i="41"/>
  <c r="G40" i="41"/>
  <c r="M39" i="41"/>
  <c r="K39" i="41"/>
  <c r="J39" i="41"/>
  <c r="I39" i="41"/>
  <c r="G39" i="41"/>
  <c r="M38" i="41"/>
  <c r="K38" i="41"/>
  <c r="J38" i="41"/>
  <c r="I38" i="41"/>
  <c r="G38" i="41"/>
  <c r="M37" i="41"/>
  <c r="K37" i="41"/>
  <c r="J37" i="41"/>
  <c r="I37" i="41"/>
  <c r="G37" i="41"/>
  <c r="M36" i="41"/>
  <c r="K36" i="41"/>
  <c r="J36" i="41"/>
  <c r="I36" i="41"/>
  <c r="G36" i="41"/>
  <c r="M35" i="41"/>
  <c r="K35" i="41"/>
  <c r="J35" i="41"/>
  <c r="I35" i="41"/>
  <c r="G35" i="41"/>
  <c r="M34" i="41"/>
  <c r="K34" i="41"/>
  <c r="J34" i="41"/>
  <c r="I34" i="41"/>
  <c r="G34" i="41"/>
  <c r="M33" i="41"/>
  <c r="K33" i="41"/>
  <c r="J33" i="41"/>
  <c r="I33" i="41"/>
  <c r="G33" i="41"/>
  <c r="M32" i="41"/>
  <c r="K32" i="41"/>
  <c r="J32" i="41"/>
  <c r="I32" i="41"/>
  <c r="G32" i="41"/>
  <c r="M31" i="41"/>
  <c r="K31" i="41"/>
  <c r="J31" i="41"/>
  <c r="I31" i="41"/>
  <c r="G31" i="41"/>
  <c r="M30" i="41"/>
  <c r="K30" i="41"/>
  <c r="J30" i="41"/>
  <c r="I30" i="41"/>
  <c r="G30" i="41"/>
  <c r="M29" i="41"/>
  <c r="K29" i="41"/>
  <c r="J29" i="41"/>
  <c r="I29" i="41"/>
  <c r="G29" i="41"/>
  <c r="M28" i="41"/>
  <c r="K28" i="41"/>
  <c r="J28" i="41"/>
  <c r="I28" i="41"/>
  <c r="G28" i="41"/>
  <c r="M27" i="41"/>
  <c r="K27" i="41"/>
  <c r="J27" i="41"/>
  <c r="I27" i="41"/>
  <c r="G27" i="41"/>
  <c r="M26" i="41"/>
  <c r="K26" i="41"/>
  <c r="J26" i="41"/>
  <c r="I26" i="41"/>
  <c r="G26" i="41"/>
  <c r="M25" i="41"/>
  <c r="K25" i="41"/>
  <c r="J25" i="41"/>
  <c r="I25" i="41"/>
  <c r="G25" i="41"/>
  <c r="M24" i="41"/>
  <c r="K24" i="41"/>
  <c r="J24" i="41"/>
  <c r="I24" i="41"/>
  <c r="G24" i="41"/>
  <c r="M23" i="41"/>
  <c r="K23" i="41"/>
  <c r="J23" i="41"/>
  <c r="I23" i="41"/>
  <c r="G23" i="41"/>
  <c r="M22" i="41"/>
  <c r="K22" i="41"/>
  <c r="J22" i="41"/>
  <c r="I22" i="41"/>
  <c r="G22" i="41"/>
  <c r="M21" i="41"/>
  <c r="K21" i="41"/>
  <c r="J21" i="41"/>
  <c r="I21" i="41"/>
  <c r="G21" i="41"/>
  <c r="M20" i="41"/>
  <c r="K20" i="41"/>
  <c r="J20" i="41"/>
  <c r="I20" i="41"/>
  <c r="G20" i="41"/>
  <c r="M19" i="41"/>
  <c r="K19" i="41"/>
  <c r="J19" i="41"/>
  <c r="I19" i="41"/>
  <c r="G19" i="41"/>
  <c r="M18" i="41"/>
  <c r="K18" i="41"/>
  <c r="J18" i="41"/>
  <c r="I18" i="41"/>
  <c r="G18" i="41"/>
  <c r="M17" i="41"/>
  <c r="K17" i="41"/>
  <c r="J17" i="41"/>
  <c r="I17" i="41"/>
  <c r="G17" i="41"/>
  <c r="M16" i="41"/>
  <c r="K16" i="41"/>
  <c r="J16" i="41"/>
  <c r="I16" i="41"/>
  <c r="G16" i="41"/>
  <c r="M15" i="41"/>
  <c r="K15" i="41"/>
  <c r="J15" i="41"/>
  <c r="I15" i="41"/>
  <c r="G15" i="41"/>
  <c r="M14" i="41"/>
  <c r="K14" i="41"/>
  <c r="J14" i="41"/>
  <c r="I14" i="41"/>
  <c r="G14" i="41"/>
  <c r="M13" i="41"/>
  <c r="K13" i="41"/>
  <c r="J13" i="41"/>
  <c r="I13" i="41"/>
  <c r="G13" i="41"/>
  <c r="M12" i="41"/>
  <c r="K12" i="41"/>
  <c r="J12" i="41"/>
  <c r="I12" i="41"/>
  <c r="G12" i="41"/>
  <c r="M11" i="41"/>
  <c r="K11" i="41"/>
  <c r="J11" i="41"/>
  <c r="I11" i="41"/>
  <c r="G11" i="41"/>
  <c r="M10" i="41"/>
  <c r="K10" i="41"/>
  <c r="J10" i="41"/>
  <c r="I10" i="41"/>
  <c r="G10" i="41"/>
  <c r="M9" i="41"/>
  <c r="K9" i="41"/>
  <c r="J9" i="41"/>
  <c r="I9" i="41"/>
  <c r="G9" i="41"/>
  <c r="M8" i="41"/>
  <c r="K8" i="41"/>
  <c r="J8" i="41"/>
  <c r="I8" i="41"/>
  <c r="G8" i="41"/>
  <c r="M10" i="40"/>
  <c r="L10" i="40"/>
  <c r="K10" i="40"/>
  <c r="J10" i="40"/>
  <c r="I10" i="40"/>
  <c r="H10" i="40"/>
  <c r="G10" i="40"/>
  <c r="F10" i="40"/>
  <c r="M9" i="40"/>
  <c r="K9" i="40"/>
  <c r="I9" i="40"/>
  <c r="G9" i="40"/>
  <c r="M8" i="40"/>
  <c r="K8" i="40"/>
  <c r="I8" i="40"/>
  <c r="G8" i="40"/>
  <c r="M7" i="40"/>
  <c r="K7" i="40"/>
  <c r="I7" i="40"/>
  <c r="G7" i="40"/>
  <c r="M87" i="39"/>
  <c r="K87" i="39"/>
  <c r="I87" i="39"/>
  <c r="G87" i="39"/>
  <c r="F87" i="39"/>
  <c r="M86" i="39"/>
  <c r="K86" i="39"/>
  <c r="J86" i="39"/>
  <c r="I86" i="39"/>
  <c r="G86" i="39"/>
  <c r="M85" i="39"/>
  <c r="K85" i="39"/>
  <c r="J85" i="39"/>
  <c r="I85" i="39"/>
  <c r="G85" i="39"/>
  <c r="M84" i="39"/>
  <c r="K84" i="39"/>
  <c r="J84" i="39"/>
  <c r="I84" i="39"/>
  <c r="G84" i="39"/>
  <c r="M83" i="39"/>
  <c r="K83" i="39"/>
  <c r="J83" i="39"/>
  <c r="I83" i="39"/>
  <c r="G83" i="39"/>
  <c r="M82" i="39"/>
  <c r="K82" i="39"/>
  <c r="J82" i="39"/>
  <c r="I82" i="39"/>
  <c r="G82" i="39"/>
  <c r="M81" i="39"/>
  <c r="K81" i="39"/>
  <c r="J81" i="39"/>
  <c r="I81" i="39"/>
  <c r="G81" i="39"/>
  <c r="M80" i="39"/>
  <c r="K80" i="39"/>
  <c r="J80" i="39"/>
  <c r="I80" i="39"/>
  <c r="G80" i="39"/>
  <c r="M79" i="39"/>
  <c r="K79" i="39"/>
  <c r="J79" i="39"/>
  <c r="I79" i="39"/>
  <c r="G79" i="39"/>
  <c r="M78" i="39"/>
  <c r="K78" i="39"/>
  <c r="J78" i="39"/>
  <c r="I78" i="39"/>
  <c r="G78" i="39"/>
  <c r="M77" i="39"/>
  <c r="K77" i="39"/>
  <c r="J77" i="39"/>
  <c r="I77" i="39"/>
  <c r="G77" i="39"/>
  <c r="M76" i="39"/>
  <c r="K76" i="39"/>
  <c r="J76" i="39"/>
  <c r="I76" i="39"/>
  <c r="G76" i="39"/>
  <c r="M75" i="39"/>
  <c r="K75" i="39"/>
  <c r="J75" i="39"/>
  <c r="I75" i="39"/>
  <c r="G75" i="39"/>
  <c r="M74" i="39"/>
  <c r="K74" i="39"/>
  <c r="J74" i="39"/>
  <c r="I74" i="39"/>
  <c r="G74" i="39"/>
  <c r="M73" i="39"/>
  <c r="K73" i="39"/>
  <c r="J73" i="39"/>
  <c r="I73" i="39"/>
  <c r="G73" i="39"/>
  <c r="M72" i="39"/>
  <c r="K72" i="39"/>
  <c r="J72" i="39"/>
  <c r="I72" i="39"/>
  <c r="G72" i="39"/>
  <c r="M71" i="39"/>
  <c r="K71" i="39"/>
  <c r="J71" i="39"/>
  <c r="I71" i="39"/>
  <c r="G71" i="39"/>
  <c r="M70" i="39"/>
  <c r="K70" i="39"/>
  <c r="J70" i="39"/>
  <c r="I70" i="39"/>
  <c r="G70" i="39"/>
  <c r="M69" i="39"/>
  <c r="K69" i="39"/>
  <c r="J69" i="39"/>
  <c r="I69" i="39"/>
  <c r="G69" i="39"/>
  <c r="M68" i="39"/>
  <c r="K68" i="39"/>
  <c r="J68" i="39"/>
  <c r="I68" i="39"/>
  <c r="G68" i="39"/>
  <c r="M67" i="39"/>
  <c r="K67" i="39"/>
  <c r="J67" i="39"/>
  <c r="I67" i="39"/>
  <c r="G67" i="39"/>
  <c r="M66" i="39"/>
  <c r="K66" i="39"/>
  <c r="I66" i="39"/>
  <c r="G66" i="39"/>
  <c r="M65" i="39"/>
  <c r="K65" i="39"/>
  <c r="I65" i="39"/>
  <c r="G65" i="39"/>
  <c r="M64" i="39"/>
  <c r="K64" i="39"/>
  <c r="I64" i="39"/>
  <c r="G64" i="39"/>
  <c r="M63" i="39"/>
  <c r="K63" i="39"/>
  <c r="I63" i="39"/>
  <c r="G63" i="39"/>
  <c r="M62" i="39"/>
  <c r="K62" i="39"/>
  <c r="I62" i="39"/>
  <c r="G62" i="39"/>
  <c r="M61" i="39"/>
  <c r="K61" i="39"/>
  <c r="J61" i="39"/>
  <c r="I61" i="39"/>
  <c r="G61" i="39"/>
  <c r="M60" i="39"/>
  <c r="K60" i="39"/>
  <c r="J60" i="39"/>
  <c r="I60" i="39"/>
  <c r="G60" i="39"/>
  <c r="M59" i="39"/>
  <c r="K59" i="39"/>
  <c r="J59" i="39"/>
  <c r="I59" i="39"/>
  <c r="G59" i="39"/>
  <c r="M58" i="39"/>
  <c r="K58" i="39"/>
  <c r="J58" i="39"/>
  <c r="I58" i="39"/>
  <c r="G58" i="39"/>
  <c r="M57" i="39"/>
  <c r="K57" i="39"/>
  <c r="J57" i="39"/>
  <c r="I57" i="39"/>
  <c r="G57" i="39"/>
  <c r="M56" i="39"/>
  <c r="K56" i="39"/>
  <c r="J56" i="39"/>
  <c r="I56" i="39"/>
  <c r="G56" i="39"/>
  <c r="M55" i="39"/>
  <c r="K55" i="39"/>
  <c r="J55" i="39"/>
  <c r="I55" i="39"/>
  <c r="G55" i="39"/>
  <c r="M54" i="39"/>
  <c r="K54" i="39"/>
  <c r="J54" i="39"/>
  <c r="I54" i="39"/>
  <c r="G54" i="39"/>
  <c r="M53" i="39"/>
  <c r="K53" i="39"/>
  <c r="J53" i="39"/>
  <c r="I53" i="39"/>
  <c r="G53" i="39"/>
  <c r="M52" i="39"/>
  <c r="K52" i="39"/>
  <c r="J52" i="39"/>
  <c r="I52" i="39"/>
  <c r="G52" i="39"/>
  <c r="M51" i="39"/>
  <c r="K51" i="39"/>
  <c r="J51" i="39"/>
  <c r="I51" i="39"/>
  <c r="G51" i="39"/>
  <c r="M50" i="39"/>
  <c r="K50" i="39"/>
  <c r="J50" i="39"/>
  <c r="I50" i="39"/>
  <c r="G50" i="39"/>
  <c r="M49" i="39"/>
  <c r="K49" i="39"/>
  <c r="J49" i="39"/>
  <c r="I49" i="39"/>
  <c r="G49" i="39"/>
  <c r="M48" i="39"/>
  <c r="K48" i="39"/>
  <c r="J48" i="39"/>
  <c r="I48" i="39"/>
  <c r="G48" i="39"/>
  <c r="M47" i="39"/>
  <c r="K47" i="39"/>
  <c r="J47" i="39"/>
  <c r="I47" i="39"/>
  <c r="G47" i="39"/>
  <c r="M46" i="39"/>
  <c r="K46" i="39"/>
  <c r="I46" i="39"/>
  <c r="G46" i="39"/>
  <c r="M45" i="39"/>
  <c r="K45" i="39"/>
  <c r="J45" i="39"/>
  <c r="I45" i="39"/>
  <c r="G45" i="39"/>
  <c r="M44" i="39"/>
  <c r="K44" i="39"/>
  <c r="J44" i="39"/>
  <c r="I44" i="39"/>
  <c r="G44" i="39"/>
  <c r="M43" i="39"/>
  <c r="K43" i="39"/>
  <c r="J43" i="39"/>
  <c r="I43" i="39"/>
  <c r="G43" i="39"/>
  <c r="M42" i="39"/>
  <c r="K42" i="39"/>
  <c r="J42" i="39"/>
  <c r="I42" i="39"/>
  <c r="G42" i="39"/>
  <c r="M41" i="39"/>
  <c r="K41" i="39"/>
  <c r="J41" i="39"/>
  <c r="I41" i="39"/>
  <c r="G41" i="39"/>
  <c r="M40" i="39"/>
  <c r="K40" i="39"/>
  <c r="J40" i="39"/>
  <c r="I40" i="39"/>
  <c r="G40" i="39"/>
  <c r="M39" i="39"/>
  <c r="K39" i="39"/>
  <c r="J39" i="39"/>
  <c r="I39" i="39"/>
  <c r="G39" i="39"/>
  <c r="M38" i="39"/>
  <c r="K38" i="39"/>
  <c r="J38" i="39"/>
  <c r="I38" i="39"/>
  <c r="G38" i="39"/>
  <c r="M37" i="39"/>
  <c r="K37" i="39"/>
  <c r="J37" i="39"/>
  <c r="I37" i="39"/>
  <c r="G37" i="39"/>
  <c r="M36" i="39"/>
  <c r="K36" i="39"/>
  <c r="J36" i="39"/>
  <c r="I36" i="39"/>
  <c r="G36" i="39"/>
  <c r="M35" i="39"/>
  <c r="K35" i="39"/>
  <c r="J35" i="39"/>
  <c r="I35" i="39"/>
  <c r="G35" i="39"/>
  <c r="M34" i="39"/>
  <c r="K34" i="39"/>
  <c r="J34" i="39"/>
  <c r="I34" i="39"/>
  <c r="G34" i="39"/>
  <c r="M33" i="39"/>
  <c r="K33" i="39"/>
  <c r="J33" i="39"/>
  <c r="I33" i="39"/>
  <c r="G33" i="39"/>
  <c r="M32" i="39"/>
  <c r="K32" i="39"/>
  <c r="J32" i="39"/>
  <c r="I32" i="39"/>
  <c r="G32" i="39"/>
  <c r="M31" i="39"/>
  <c r="K31" i="39"/>
  <c r="J31" i="39"/>
  <c r="I31" i="39"/>
  <c r="G31" i="39"/>
  <c r="M30" i="39"/>
  <c r="K30" i="39"/>
  <c r="J30" i="39"/>
  <c r="I30" i="39"/>
  <c r="G30" i="39"/>
  <c r="M29" i="39"/>
  <c r="K29" i="39"/>
  <c r="J29" i="39"/>
  <c r="I29" i="39"/>
  <c r="G29" i="39"/>
  <c r="M28" i="39"/>
  <c r="K28" i="39"/>
  <c r="J28" i="39"/>
  <c r="I28" i="39"/>
  <c r="G28" i="39"/>
  <c r="M27" i="39"/>
  <c r="K27" i="39"/>
  <c r="J27" i="39"/>
  <c r="I27" i="39"/>
  <c r="G27" i="39"/>
  <c r="M26" i="39"/>
  <c r="K26" i="39"/>
  <c r="J26" i="39"/>
  <c r="I26" i="39"/>
  <c r="G26" i="39"/>
  <c r="M25" i="39"/>
  <c r="K25" i="39"/>
  <c r="J25" i="39"/>
  <c r="I25" i="39"/>
  <c r="G25" i="39"/>
  <c r="M24" i="39"/>
  <c r="K24" i="39"/>
  <c r="J24" i="39"/>
  <c r="I24" i="39"/>
  <c r="G24" i="39"/>
  <c r="M23" i="39"/>
  <c r="K23" i="39"/>
  <c r="J23" i="39"/>
  <c r="I23" i="39"/>
  <c r="G23" i="39"/>
  <c r="M22" i="39"/>
  <c r="K22" i="39"/>
  <c r="J22" i="39"/>
  <c r="I22" i="39"/>
  <c r="G22" i="39"/>
  <c r="M21" i="39"/>
  <c r="K21" i="39"/>
  <c r="J21" i="39"/>
  <c r="I21" i="39"/>
  <c r="G21" i="39"/>
  <c r="M20" i="39"/>
  <c r="K20" i="39"/>
  <c r="J20" i="39"/>
  <c r="I20" i="39"/>
  <c r="G20" i="39"/>
  <c r="M19" i="39"/>
  <c r="K19" i="39"/>
  <c r="J19" i="39"/>
  <c r="I19" i="39"/>
  <c r="G19" i="39"/>
  <c r="M18" i="39"/>
  <c r="K18" i="39"/>
  <c r="J18" i="39"/>
  <c r="I18" i="39"/>
  <c r="G18" i="39"/>
  <c r="M17" i="39"/>
  <c r="K17" i="39"/>
  <c r="J17" i="39"/>
  <c r="I17" i="39"/>
  <c r="G17" i="39"/>
  <c r="M16" i="39"/>
  <c r="K16" i="39"/>
  <c r="J16" i="39"/>
  <c r="I16" i="39"/>
  <c r="G16" i="39"/>
  <c r="M15" i="39"/>
  <c r="K15" i="39"/>
  <c r="J15" i="39"/>
  <c r="I15" i="39"/>
  <c r="G15" i="39"/>
  <c r="M14" i="39"/>
  <c r="K14" i="39"/>
  <c r="J14" i="39"/>
  <c r="I14" i="39"/>
  <c r="G14" i="39"/>
  <c r="M13" i="39"/>
  <c r="K13" i="39"/>
  <c r="J13" i="39"/>
  <c r="I13" i="39"/>
  <c r="G13" i="39"/>
  <c r="M12" i="39"/>
  <c r="K12" i="39"/>
  <c r="J12" i="39"/>
  <c r="I12" i="39"/>
  <c r="G12" i="39"/>
  <c r="M11" i="39"/>
  <c r="K11" i="39"/>
  <c r="J11" i="39"/>
  <c r="I11" i="39"/>
  <c r="G11" i="39"/>
  <c r="M10" i="39"/>
  <c r="K10" i="39"/>
  <c r="J10" i="39"/>
  <c r="I10" i="39"/>
  <c r="G10" i="39"/>
  <c r="M9" i="39"/>
  <c r="K9" i="39"/>
  <c r="J9" i="39"/>
  <c r="I9" i="39"/>
  <c r="G9" i="39"/>
  <c r="M8" i="39"/>
  <c r="K8" i="39"/>
  <c r="J8" i="39"/>
  <c r="I8" i="39"/>
  <c r="G8" i="39"/>
  <c r="M10" i="38"/>
  <c r="L10" i="38"/>
  <c r="K10" i="38"/>
  <c r="J10" i="38"/>
  <c r="I10" i="38"/>
  <c r="H10" i="38"/>
  <c r="G10" i="38"/>
  <c r="F10" i="38"/>
  <c r="M9" i="38"/>
  <c r="K9" i="38"/>
  <c r="I9" i="38"/>
  <c r="G9" i="38"/>
  <c r="M8" i="38"/>
  <c r="K8" i="38"/>
  <c r="I8" i="38"/>
  <c r="G8" i="38"/>
  <c r="M7" i="38"/>
  <c r="K7" i="38"/>
  <c r="I7" i="38"/>
  <c r="G7" i="38"/>
  <c r="M87" i="37"/>
  <c r="K87" i="37"/>
  <c r="I87" i="37"/>
  <c r="G87" i="37"/>
  <c r="F87" i="37"/>
  <c r="M86" i="37"/>
  <c r="K86" i="37"/>
  <c r="J86" i="37"/>
  <c r="I86" i="37"/>
  <c r="G86" i="37"/>
  <c r="M85" i="37"/>
  <c r="K85" i="37"/>
  <c r="J85" i="37"/>
  <c r="I85" i="37"/>
  <c r="G85" i="37"/>
  <c r="M84" i="37"/>
  <c r="K84" i="37"/>
  <c r="J84" i="37"/>
  <c r="I84" i="37"/>
  <c r="G84" i="37"/>
  <c r="M83" i="37"/>
  <c r="K83" i="37"/>
  <c r="J83" i="37"/>
  <c r="I83" i="37"/>
  <c r="G83" i="37"/>
  <c r="M82" i="37"/>
  <c r="K82" i="37"/>
  <c r="J82" i="37"/>
  <c r="I82" i="37"/>
  <c r="G82" i="37"/>
  <c r="M81" i="37"/>
  <c r="K81" i="37"/>
  <c r="J81" i="37"/>
  <c r="I81" i="37"/>
  <c r="G81" i="37"/>
  <c r="M80" i="37"/>
  <c r="K80" i="37"/>
  <c r="J80" i="37"/>
  <c r="I80" i="37"/>
  <c r="G80" i="37"/>
  <c r="M79" i="37"/>
  <c r="K79" i="37"/>
  <c r="J79" i="37"/>
  <c r="I79" i="37"/>
  <c r="G79" i="37"/>
  <c r="M78" i="37"/>
  <c r="K78" i="37"/>
  <c r="J78" i="37"/>
  <c r="I78" i="37"/>
  <c r="G78" i="37"/>
  <c r="M77" i="37"/>
  <c r="K77" i="37"/>
  <c r="J77" i="37"/>
  <c r="I77" i="37"/>
  <c r="G77" i="37"/>
  <c r="M76" i="37"/>
  <c r="K76" i="37"/>
  <c r="J76" i="37"/>
  <c r="I76" i="37"/>
  <c r="G76" i="37"/>
  <c r="M75" i="37"/>
  <c r="K75" i="37"/>
  <c r="J75" i="37"/>
  <c r="I75" i="37"/>
  <c r="G75" i="37"/>
  <c r="M74" i="37"/>
  <c r="K74" i="37"/>
  <c r="J74" i="37"/>
  <c r="I74" i="37"/>
  <c r="G74" i="37"/>
  <c r="M73" i="37"/>
  <c r="K73" i="37"/>
  <c r="J73" i="37"/>
  <c r="I73" i="37"/>
  <c r="G73" i="37"/>
  <c r="M72" i="37"/>
  <c r="K72" i="37"/>
  <c r="J72" i="37"/>
  <c r="I72" i="37"/>
  <c r="G72" i="37"/>
  <c r="M71" i="37"/>
  <c r="K71" i="37"/>
  <c r="J71" i="37"/>
  <c r="I71" i="37"/>
  <c r="G71" i="37"/>
  <c r="M70" i="37"/>
  <c r="K70" i="37"/>
  <c r="J70" i="37"/>
  <c r="I70" i="37"/>
  <c r="G70" i="37"/>
  <c r="M69" i="37"/>
  <c r="K69" i="37"/>
  <c r="J69" i="37"/>
  <c r="I69" i="37"/>
  <c r="G69" i="37"/>
  <c r="M68" i="37"/>
  <c r="K68" i="37"/>
  <c r="J68" i="37"/>
  <c r="I68" i="37"/>
  <c r="G68" i="37"/>
  <c r="M67" i="37"/>
  <c r="K67" i="37"/>
  <c r="J67" i="37"/>
  <c r="I67" i="37"/>
  <c r="G67" i="37"/>
  <c r="M66" i="37"/>
  <c r="K66" i="37"/>
  <c r="I66" i="37"/>
  <c r="G66" i="37"/>
  <c r="M65" i="37"/>
  <c r="K65" i="37"/>
  <c r="I65" i="37"/>
  <c r="G65" i="37"/>
  <c r="M64" i="37"/>
  <c r="K64" i="37"/>
  <c r="I64" i="37"/>
  <c r="G64" i="37"/>
  <c r="M63" i="37"/>
  <c r="K63" i="37"/>
  <c r="I63" i="37"/>
  <c r="G63" i="37"/>
  <c r="M62" i="37"/>
  <c r="K62" i="37"/>
  <c r="I62" i="37"/>
  <c r="G62" i="37"/>
  <c r="M61" i="37"/>
  <c r="K61" i="37"/>
  <c r="J61" i="37"/>
  <c r="I61" i="37"/>
  <c r="G61" i="37"/>
  <c r="M60" i="37"/>
  <c r="K60" i="37"/>
  <c r="J60" i="37"/>
  <c r="I60" i="37"/>
  <c r="G60" i="37"/>
  <c r="M59" i="37"/>
  <c r="K59" i="37"/>
  <c r="J59" i="37"/>
  <c r="I59" i="37"/>
  <c r="G59" i="37"/>
  <c r="M58" i="37"/>
  <c r="K58" i="37"/>
  <c r="J58" i="37"/>
  <c r="I58" i="37"/>
  <c r="G58" i="37"/>
  <c r="M57" i="37"/>
  <c r="K57" i="37"/>
  <c r="J57" i="37"/>
  <c r="I57" i="37"/>
  <c r="G57" i="37"/>
  <c r="M56" i="37"/>
  <c r="K56" i="37"/>
  <c r="J56" i="37"/>
  <c r="I56" i="37"/>
  <c r="G56" i="37"/>
  <c r="M55" i="37"/>
  <c r="K55" i="37"/>
  <c r="J55" i="37"/>
  <c r="I55" i="37"/>
  <c r="G55" i="37"/>
  <c r="M54" i="37"/>
  <c r="K54" i="37"/>
  <c r="J54" i="37"/>
  <c r="I54" i="37"/>
  <c r="G54" i="37"/>
  <c r="M53" i="37"/>
  <c r="K53" i="37"/>
  <c r="J53" i="37"/>
  <c r="I53" i="37"/>
  <c r="G53" i="37"/>
  <c r="M52" i="37"/>
  <c r="K52" i="37"/>
  <c r="J52" i="37"/>
  <c r="I52" i="37"/>
  <c r="G52" i="37"/>
  <c r="M51" i="37"/>
  <c r="K51" i="37"/>
  <c r="J51" i="37"/>
  <c r="I51" i="37"/>
  <c r="G51" i="37"/>
  <c r="M50" i="37"/>
  <c r="K50" i="37"/>
  <c r="J50" i="37"/>
  <c r="I50" i="37"/>
  <c r="G50" i="37"/>
  <c r="M49" i="37"/>
  <c r="K49" i="37"/>
  <c r="J49" i="37"/>
  <c r="I49" i="37"/>
  <c r="G49" i="37"/>
  <c r="M48" i="37"/>
  <c r="K48" i="37"/>
  <c r="J48" i="37"/>
  <c r="I48" i="37"/>
  <c r="G48" i="37"/>
  <c r="M47" i="37"/>
  <c r="K47" i="37"/>
  <c r="J47" i="37"/>
  <c r="I47" i="37"/>
  <c r="G47" i="37"/>
  <c r="M46" i="37"/>
  <c r="K46" i="37"/>
  <c r="I46" i="37"/>
  <c r="G46" i="37"/>
  <c r="M45" i="37"/>
  <c r="K45" i="37"/>
  <c r="J45" i="37"/>
  <c r="I45" i="37"/>
  <c r="G45" i="37"/>
  <c r="M44" i="37"/>
  <c r="K44" i="37"/>
  <c r="J44" i="37"/>
  <c r="I44" i="37"/>
  <c r="G44" i="37"/>
  <c r="M43" i="37"/>
  <c r="K43" i="37"/>
  <c r="J43" i="37"/>
  <c r="I43" i="37"/>
  <c r="G43" i="37"/>
  <c r="M42" i="37"/>
  <c r="K42" i="37"/>
  <c r="J42" i="37"/>
  <c r="I42" i="37"/>
  <c r="G42" i="37"/>
  <c r="M41" i="37"/>
  <c r="K41" i="37"/>
  <c r="J41" i="37"/>
  <c r="I41" i="37"/>
  <c r="G41" i="37"/>
  <c r="M40" i="37"/>
  <c r="K40" i="37"/>
  <c r="J40" i="37"/>
  <c r="I40" i="37"/>
  <c r="G40" i="37"/>
  <c r="M39" i="37"/>
  <c r="K39" i="37"/>
  <c r="J39" i="37"/>
  <c r="I39" i="37"/>
  <c r="G39" i="37"/>
  <c r="M38" i="37"/>
  <c r="K38" i="37"/>
  <c r="J38" i="37"/>
  <c r="I38" i="37"/>
  <c r="G38" i="37"/>
  <c r="M37" i="37"/>
  <c r="K37" i="37"/>
  <c r="J37" i="37"/>
  <c r="I37" i="37"/>
  <c r="G37" i="37"/>
  <c r="M36" i="37"/>
  <c r="K36" i="37"/>
  <c r="J36" i="37"/>
  <c r="I36" i="37"/>
  <c r="G36" i="37"/>
  <c r="M35" i="37"/>
  <c r="K35" i="37"/>
  <c r="J35" i="37"/>
  <c r="I35" i="37"/>
  <c r="G35" i="37"/>
  <c r="M34" i="37"/>
  <c r="K34" i="37"/>
  <c r="J34" i="37"/>
  <c r="I34" i="37"/>
  <c r="G34" i="37"/>
  <c r="M33" i="37"/>
  <c r="K33" i="37"/>
  <c r="J33" i="37"/>
  <c r="I33" i="37"/>
  <c r="G33" i="37"/>
  <c r="M32" i="37"/>
  <c r="K32" i="37"/>
  <c r="J32" i="37"/>
  <c r="I32" i="37"/>
  <c r="G32" i="37"/>
  <c r="M31" i="37"/>
  <c r="K31" i="37"/>
  <c r="J31" i="37"/>
  <c r="I31" i="37"/>
  <c r="G31" i="37"/>
  <c r="M30" i="37"/>
  <c r="K30" i="37"/>
  <c r="J30" i="37"/>
  <c r="I30" i="37"/>
  <c r="G30" i="37"/>
  <c r="M29" i="37"/>
  <c r="K29" i="37"/>
  <c r="J29" i="37"/>
  <c r="I29" i="37"/>
  <c r="G29" i="37"/>
  <c r="M28" i="37"/>
  <c r="K28" i="37"/>
  <c r="J28" i="37"/>
  <c r="I28" i="37"/>
  <c r="G28" i="37"/>
  <c r="M27" i="37"/>
  <c r="K27" i="37"/>
  <c r="J27" i="37"/>
  <c r="I27" i="37"/>
  <c r="G27" i="37"/>
  <c r="M26" i="37"/>
  <c r="K26" i="37"/>
  <c r="J26" i="37"/>
  <c r="I26" i="37"/>
  <c r="G26" i="37"/>
  <c r="M25" i="37"/>
  <c r="K25" i="37"/>
  <c r="J25" i="37"/>
  <c r="I25" i="37"/>
  <c r="G25" i="37"/>
  <c r="M24" i="37"/>
  <c r="K24" i="37"/>
  <c r="J24" i="37"/>
  <c r="I24" i="37"/>
  <c r="G24" i="37"/>
  <c r="M23" i="37"/>
  <c r="K23" i="37"/>
  <c r="J23" i="37"/>
  <c r="I23" i="37"/>
  <c r="G23" i="37"/>
  <c r="M22" i="37"/>
  <c r="K22" i="37"/>
  <c r="J22" i="37"/>
  <c r="I22" i="37"/>
  <c r="G22" i="37"/>
  <c r="M21" i="37"/>
  <c r="K21" i="37"/>
  <c r="J21" i="37"/>
  <c r="I21" i="37"/>
  <c r="G21" i="37"/>
  <c r="M20" i="37"/>
  <c r="K20" i="37"/>
  <c r="J20" i="37"/>
  <c r="I20" i="37"/>
  <c r="G20" i="37"/>
  <c r="M19" i="37"/>
  <c r="K19" i="37"/>
  <c r="J19" i="37"/>
  <c r="I19" i="37"/>
  <c r="G19" i="37"/>
  <c r="M18" i="37"/>
  <c r="K18" i="37"/>
  <c r="J18" i="37"/>
  <c r="I18" i="37"/>
  <c r="G18" i="37"/>
  <c r="M17" i="37"/>
  <c r="K17" i="37"/>
  <c r="J17" i="37"/>
  <c r="I17" i="37"/>
  <c r="G17" i="37"/>
  <c r="M16" i="37"/>
  <c r="K16" i="37"/>
  <c r="J16" i="37"/>
  <c r="I16" i="37"/>
  <c r="G16" i="37"/>
  <c r="M15" i="37"/>
  <c r="K15" i="37"/>
  <c r="J15" i="37"/>
  <c r="I15" i="37"/>
  <c r="G15" i="37"/>
  <c r="M14" i="37"/>
  <c r="K14" i="37"/>
  <c r="J14" i="37"/>
  <c r="I14" i="37"/>
  <c r="G14" i="37"/>
  <c r="M13" i="37"/>
  <c r="K13" i="37"/>
  <c r="J13" i="37"/>
  <c r="I13" i="37"/>
  <c r="G13" i="37"/>
  <c r="M12" i="37"/>
  <c r="K12" i="37"/>
  <c r="J12" i="37"/>
  <c r="I12" i="37"/>
  <c r="G12" i="37"/>
  <c r="M11" i="37"/>
  <c r="K11" i="37"/>
  <c r="J11" i="37"/>
  <c r="I11" i="37"/>
  <c r="G11" i="37"/>
  <c r="M10" i="37"/>
  <c r="K10" i="37"/>
  <c r="J10" i="37"/>
  <c r="I10" i="37"/>
  <c r="G10" i="37"/>
  <c r="M9" i="37"/>
  <c r="K9" i="37"/>
  <c r="J9" i="37"/>
  <c r="I9" i="37"/>
  <c r="G9" i="37"/>
  <c r="M8" i="37"/>
  <c r="K8" i="37"/>
  <c r="J8" i="37"/>
  <c r="I8" i="37"/>
  <c r="G8" i="37"/>
  <c r="M10" i="36"/>
  <c r="L10" i="36"/>
  <c r="K10" i="36"/>
  <c r="J10" i="36"/>
  <c r="I10" i="36"/>
  <c r="H10" i="36"/>
  <c r="G10" i="36"/>
  <c r="F10" i="36"/>
  <c r="M9" i="36"/>
  <c r="K9" i="36"/>
  <c r="I9" i="36"/>
  <c r="G9" i="36"/>
  <c r="M8" i="36"/>
  <c r="K8" i="36"/>
  <c r="I8" i="36"/>
  <c r="G8" i="36"/>
  <c r="M7" i="36"/>
  <c r="K7" i="36"/>
  <c r="I7" i="36"/>
  <c r="G7" i="36"/>
  <c r="M87" i="35"/>
  <c r="K87" i="35"/>
  <c r="I87" i="35"/>
  <c r="G87" i="35"/>
  <c r="F87" i="35"/>
  <c r="M86" i="35"/>
  <c r="K86" i="35"/>
  <c r="J86" i="35"/>
  <c r="I86" i="35"/>
  <c r="G86" i="35"/>
  <c r="M85" i="35"/>
  <c r="K85" i="35"/>
  <c r="J85" i="35"/>
  <c r="I85" i="35"/>
  <c r="G85" i="35"/>
  <c r="M84" i="35"/>
  <c r="K84" i="35"/>
  <c r="J84" i="35"/>
  <c r="I84" i="35"/>
  <c r="G84" i="35"/>
  <c r="M83" i="35"/>
  <c r="K83" i="35"/>
  <c r="J83" i="35"/>
  <c r="I83" i="35"/>
  <c r="G83" i="35"/>
  <c r="M82" i="35"/>
  <c r="K82" i="35"/>
  <c r="J82" i="35"/>
  <c r="I82" i="35"/>
  <c r="G82" i="35"/>
  <c r="M81" i="35"/>
  <c r="K81" i="35"/>
  <c r="J81" i="35"/>
  <c r="I81" i="35"/>
  <c r="G81" i="35"/>
  <c r="M80" i="35"/>
  <c r="K80" i="35"/>
  <c r="J80" i="35"/>
  <c r="I80" i="35"/>
  <c r="G80" i="35"/>
  <c r="M79" i="35"/>
  <c r="K79" i="35"/>
  <c r="J79" i="35"/>
  <c r="I79" i="35"/>
  <c r="G79" i="35"/>
  <c r="M78" i="35"/>
  <c r="K78" i="35"/>
  <c r="J78" i="35"/>
  <c r="I78" i="35"/>
  <c r="G78" i="35"/>
  <c r="M77" i="35"/>
  <c r="K77" i="35"/>
  <c r="J77" i="35"/>
  <c r="I77" i="35"/>
  <c r="G77" i="35"/>
  <c r="M76" i="35"/>
  <c r="K76" i="35"/>
  <c r="J76" i="35"/>
  <c r="I76" i="35"/>
  <c r="G76" i="35"/>
  <c r="M75" i="35"/>
  <c r="K75" i="35"/>
  <c r="J75" i="35"/>
  <c r="I75" i="35"/>
  <c r="G75" i="35"/>
  <c r="M74" i="35"/>
  <c r="K74" i="35"/>
  <c r="J74" i="35"/>
  <c r="I74" i="35"/>
  <c r="G74" i="35"/>
  <c r="M73" i="35"/>
  <c r="K73" i="35"/>
  <c r="J73" i="35"/>
  <c r="I73" i="35"/>
  <c r="G73" i="35"/>
  <c r="M72" i="35"/>
  <c r="K72" i="35"/>
  <c r="J72" i="35"/>
  <c r="I72" i="35"/>
  <c r="G72" i="35"/>
  <c r="M71" i="35"/>
  <c r="K71" i="35"/>
  <c r="J71" i="35"/>
  <c r="I71" i="35"/>
  <c r="G71" i="35"/>
  <c r="M70" i="35"/>
  <c r="K70" i="35"/>
  <c r="J70" i="35"/>
  <c r="I70" i="35"/>
  <c r="G70" i="35"/>
  <c r="M69" i="35"/>
  <c r="K69" i="35"/>
  <c r="J69" i="35"/>
  <c r="I69" i="35"/>
  <c r="G69" i="35"/>
  <c r="M68" i="35"/>
  <c r="K68" i="35"/>
  <c r="J68" i="35"/>
  <c r="I68" i="35"/>
  <c r="G68" i="35"/>
  <c r="M67" i="35"/>
  <c r="K67" i="35"/>
  <c r="J67" i="35"/>
  <c r="I67" i="35"/>
  <c r="G67" i="35"/>
  <c r="M66" i="35"/>
  <c r="K66" i="35"/>
  <c r="I66" i="35"/>
  <c r="G66" i="35"/>
  <c r="M65" i="35"/>
  <c r="K65" i="35"/>
  <c r="I65" i="35"/>
  <c r="G65" i="35"/>
  <c r="M64" i="35"/>
  <c r="K64" i="35"/>
  <c r="I64" i="35"/>
  <c r="G64" i="35"/>
  <c r="M63" i="35"/>
  <c r="K63" i="35"/>
  <c r="I63" i="35"/>
  <c r="G63" i="35"/>
  <c r="M62" i="35"/>
  <c r="K62" i="35"/>
  <c r="I62" i="35"/>
  <c r="G62" i="35"/>
  <c r="M61" i="35"/>
  <c r="K61" i="35"/>
  <c r="J61" i="35"/>
  <c r="I61" i="35"/>
  <c r="G61" i="35"/>
  <c r="M60" i="35"/>
  <c r="K60" i="35"/>
  <c r="J60" i="35"/>
  <c r="I60" i="35"/>
  <c r="G60" i="35"/>
  <c r="M59" i="35"/>
  <c r="K59" i="35"/>
  <c r="J59" i="35"/>
  <c r="I59" i="35"/>
  <c r="G59" i="35"/>
  <c r="M58" i="35"/>
  <c r="K58" i="35"/>
  <c r="J58" i="35"/>
  <c r="I58" i="35"/>
  <c r="G58" i="35"/>
  <c r="M57" i="35"/>
  <c r="K57" i="35"/>
  <c r="J57" i="35"/>
  <c r="I57" i="35"/>
  <c r="G57" i="35"/>
  <c r="M56" i="35"/>
  <c r="K56" i="35"/>
  <c r="J56" i="35"/>
  <c r="I56" i="35"/>
  <c r="G56" i="35"/>
  <c r="M55" i="35"/>
  <c r="K55" i="35"/>
  <c r="J55" i="35"/>
  <c r="I55" i="35"/>
  <c r="G55" i="35"/>
  <c r="M54" i="35"/>
  <c r="K54" i="35"/>
  <c r="J54" i="35"/>
  <c r="I54" i="35"/>
  <c r="G54" i="35"/>
  <c r="M53" i="35"/>
  <c r="K53" i="35"/>
  <c r="J53" i="35"/>
  <c r="I53" i="35"/>
  <c r="G53" i="35"/>
  <c r="M52" i="35"/>
  <c r="K52" i="35"/>
  <c r="J52" i="35"/>
  <c r="I52" i="35"/>
  <c r="G52" i="35"/>
  <c r="M51" i="35"/>
  <c r="K51" i="35"/>
  <c r="J51" i="35"/>
  <c r="I51" i="35"/>
  <c r="G51" i="35"/>
  <c r="M50" i="35"/>
  <c r="K50" i="35"/>
  <c r="J50" i="35"/>
  <c r="I50" i="35"/>
  <c r="G50" i="35"/>
  <c r="M49" i="35"/>
  <c r="K49" i="35"/>
  <c r="J49" i="35"/>
  <c r="I49" i="35"/>
  <c r="G49" i="35"/>
  <c r="M48" i="35"/>
  <c r="K48" i="35"/>
  <c r="J48" i="35"/>
  <c r="I48" i="35"/>
  <c r="G48" i="35"/>
  <c r="M47" i="35"/>
  <c r="K47" i="35"/>
  <c r="J47" i="35"/>
  <c r="I47" i="35"/>
  <c r="G47" i="35"/>
  <c r="M46" i="35"/>
  <c r="K46" i="35"/>
  <c r="I46" i="35"/>
  <c r="G46" i="35"/>
  <c r="M45" i="35"/>
  <c r="K45" i="35"/>
  <c r="J45" i="35"/>
  <c r="I45" i="35"/>
  <c r="G45" i="35"/>
  <c r="M44" i="35"/>
  <c r="K44" i="35"/>
  <c r="J44" i="35"/>
  <c r="I44" i="35"/>
  <c r="G44" i="35"/>
  <c r="M43" i="35"/>
  <c r="K43" i="35"/>
  <c r="J43" i="35"/>
  <c r="I43" i="35"/>
  <c r="G43" i="35"/>
  <c r="M42" i="35"/>
  <c r="K42" i="35"/>
  <c r="J42" i="35"/>
  <c r="I42" i="35"/>
  <c r="G42" i="35"/>
  <c r="M41" i="35"/>
  <c r="K41" i="35"/>
  <c r="J41" i="35"/>
  <c r="I41" i="35"/>
  <c r="G41" i="35"/>
  <c r="M40" i="35"/>
  <c r="K40" i="35"/>
  <c r="J40" i="35"/>
  <c r="I40" i="35"/>
  <c r="G40" i="35"/>
  <c r="M39" i="35"/>
  <c r="K39" i="35"/>
  <c r="J39" i="35"/>
  <c r="I39" i="35"/>
  <c r="G39" i="35"/>
  <c r="M38" i="35"/>
  <c r="K38" i="35"/>
  <c r="J38" i="35"/>
  <c r="I38" i="35"/>
  <c r="G38" i="35"/>
  <c r="M37" i="35"/>
  <c r="K37" i="35"/>
  <c r="J37" i="35"/>
  <c r="I37" i="35"/>
  <c r="G37" i="35"/>
  <c r="M36" i="35"/>
  <c r="K36" i="35"/>
  <c r="J36" i="35"/>
  <c r="I36" i="35"/>
  <c r="G36" i="35"/>
  <c r="M35" i="35"/>
  <c r="K35" i="35"/>
  <c r="J35" i="35"/>
  <c r="I35" i="35"/>
  <c r="G35" i="35"/>
  <c r="M34" i="35"/>
  <c r="K34" i="35"/>
  <c r="J34" i="35"/>
  <c r="I34" i="35"/>
  <c r="G34" i="35"/>
  <c r="M33" i="35"/>
  <c r="K33" i="35"/>
  <c r="J33" i="35"/>
  <c r="I33" i="35"/>
  <c r="G33" i="35"/>
  <c r="M32" i="35"/>
  <c r="K32" i="35"/>
  <c r="J32" i="35"/>
  <c r="I32" i="35"/>
  <c r="G32" i="35"/>
  <c r="M31" i="35"/>
  <c r="K31" i="35"/>
  <c r="J31" i="35"/>
  <c r="I31" i="35"/>
  <c r="G31" i="35"/>
  <c r="M30" i="35"/>
  <c r="K30" i="35"/>
  <c r="J30" i="35"/>
  <c r="I30" i="35"/>
  <c r="G30" i="35"/>
  <c r="M29" i="35"/>
  <c r="K29" i="35"/>
  <c r="J29" i="35"/>
  <c r="I29" i="35"/>
  <c r="G29" i="35"/>
  <c r="M28" i="35"/>
  <c r="K28" i="35"/>
  <c r="J28" i="35"/>
  <c r="I28" i="35"/>
  <c r="G28" i="35"/>
  <c r="M27" i="35"/>
  <c r="K27" i="35"/>
  <c r="J27" i="35"/>
  <c r="I27" i="35"/>
  <c r="G27" i="35"/>
  <c r="M26" i="35"/>
  <c r="K26" i="35"/>
  <c r="J26" i="35"/>
  <c r="I26" i="35"/>
  <c r="G26" i="35"/>
  <c r="M25" i="35"/>
  <c r="K25" i="35"/>
  <c r="J25" i="35"/>
  <c r="I25" i="35"/>
  <c r="G25" i="35"/>
  <c r="M24" i="35"/>
  <c r="K24" i="35"/>
  <c r="J24" i="35"/>
  <c r="I24" i="35"/>
  <c r="G24" i="35"/>
  <c r="M23" i="35"/>
  <c r="K23" i="35"/>
  <c r="J23" i="35"/>
  <c r="I23" i="35"/>
  <c r="G23" i="35"/>
  <c r="M22" i="35"/>
  <c r="K22" i="35"/>
  <c r="J22" i="35"/>
  <c r="I22" i="35"/>
  <c r="G22" i="35"/>
  <c r="M21" i="35"/>
  <c r="K21" i="35"/>
  <c r="J21" i="35"/>
  <c r="I21" i="35"/>
  <c r="G21" i="35"/>
  <c r="M20" i="35"/>
  <c r="K20" i="35"/>
  <c r="J20" i="35"/>
  <c r="I20" i="35"/>
  <c r="G20" i="35"/>
  <c r="M19" i="35"/>
  <c r="K19" i="35"/>
  <c r="J19" i="35"/>
  <c r="I19" i="35"/>
  <c r="G19" i="35"/>
  <c r="M18" i="35"/>
  <c r="K18" i="35"/>
  <c r="J18" i="35"/>
  <c r="I18" i="35"/>
  <c r="G18" i="35"/>
  <c r="M17" i="35"/>
  <c r="K17" i="35"/>
  <c r="J17" i="35"/>
  <c r="I17" i="35"/>
  <c r="G17" i="35"/>
  <c r="M16" i="35"/>
  <c r="K16" i="35"/>
  <c r="J16" i="35"/>
  <c r="I16" i="35"/>
  <c r="G16" i="35"/>
  <c r="M15" i="35"/>
  <c r="K15" i="35"/>
  <c r="J15" i="35"/>
  <c r="I15" i="35"/>
  <c r="G15" i="35"/>
  <c r="M14" i="35"/>
  <c r="K14" i="35"/>
  <c r="J14" i="35"/>
  <c r="I14" i="35"/>
  <c r="G14" i="35"/>
  <c r="M13" i="35"/>
  <c r="K13" i="35"/>
  <c r="J13" i="35"/>
  <c r="I13" i="35"/>
  <c r="G13" i="35"/>
  <c r="M12" i="35"/>
  <c r="K12" i="35"/>
  <c r="J12" i="35"/>
  <c r="I12" i="35"/>
  <c r="G12" i="35"/>
  <c r="M11" i="35"/>
  <c r="K11" i="35"/>
  <c r="J11" i="35"/>
  <c r="I11" i="35"/>
  <c r="G11" i="35"/>
  <c r="M10" i="35"/>
  <c r="K10" i="35"/>
  <c r="J10" i="35"/>
  <c r="I10" i="35"/>
  <c r="G10" i="35"/>
  <c r="M9" i="35"/>
  <c r="K9" i="35"/>
  <c r="J9" i="35"/>
  <c r="I9" i="35"/>
  <c r="G9" i="35"/>
  <c r="M8" i="35"/>
  <c r="K8" i="35"/>
  <c r="J8" i="35"/>
  <c r="I8" i="35"/>
  <c r="G8" i="35"/>
  <c r="M10" i="34"/>
  <c r="L10" i="34"/>
  <c r="K10" i="34"/>
  <c r="J10" i="34"/>
  <c r="I10" i="34"/>
  <c r="H10" i="34"/>
  <c r="G10" i="34"/>
  <c r="F10" i="34"/>
  <c r="M9" i="34"/>
  <c r="K9" i="34"/>
  <c r="I9" i="34"/>
  <c r="G9" i="34"/>
  <c r="M8" i="34"/>
  <c r="K8" i="34"/>
  <c r="I8" i="34"/>
  <c r="G8" i="34"/>
  <c r="M7" i="34"/>
  <c r="K7" i="34"/>
  <c r="I7" i="34"/>
  <c r="G7" i="34"/>
  <c r="M87" i="33"/>
  <c r="K87" i="33"/>
  <c r="I87" i="33"/>
  <c r="G87" i="33"/>
  <c r="F87" i="33"/>
  <c r="M86" i="33"/>
  <c r="K86" i="33"/>
  <c r="J86" i="33"/>
  <c r="I86" i="33"/>
  <c r="G86" i="33"/>
  <c r="M85" i="33"/>
  <c r="K85" i="33"/>
  <c r="J85" i="33"/>
  <c r="I85" i="33"/>
  <c r="G85" i="33"/>
  <c r="M84" i="33"/>
  <c r="K84" i="33"/>
  <c r="J84" i="33"/>
  <c r="I84" i="33"/>
  <c r="G84" i="33"/>
  <c r="M83" i="33"/>
  <c r="K83" i="33"/>
  <c r="J83" i="33"/>
  <c r="I83" i="33"/>
  <c r="G83" i="33"/>
  <c r="M82" i="33"/>
  <c r="K82" i="33"/>
  <c r="J82" i="33"/>
  <c r="I82" i="33"/>
  <c r="G82" i="33"/>
  <c r="M81" i="33"/>
  <c r="K81" i="33"/>
  <c r="J81" i="33"/>
  <c r="I81" i="33"/>
  <c r="G81" i="33"/>
  <c r="M80" i="33"/>
  <c r="K80" i="33"/>
  <c r="J80" i="33"/>
  <c r="I80" i="33"/>
  <c r="G80" i="33"/>
  <c r="M79" i="33"/>
  <c r="K79" i="33"/>
  <c r="J79" i="33"/>
  <c r="I79" i="33"/>
  <c r="G79" i="33"/>
  <c r="M78" i="33"/>
  <c r="K78" i="33"/>
  <c r="J78" i="33"/>
  <c r="I78" i="33"/>
  <c r="G78" i="33"/>
  <c r="M77" i="33"/>
  <c r="K77" i="33"/>
  <c r="J77" i="33"/>
  <c r="I77" i="33"/>
  <c r="G77" i="33"/>
  <c r="M76" i="33"/>
  <c r="K76" i="33"/>
  <c r="J76" i="33"/>
  <c r="I76" i="33"/>
  <c r="G76" i="33"/>
  <c r="M75" i="33"/>
  <c r="K75" i="33"/>
  <c r="J75" i="33"/>
  <c r="I75" i="33"/>
  <c r="G75" i="33"/>
  <c r="M74" i="33"/>
  <c r="K74" i="33"/>
  <c r="J74" i="33"/>
  <c r="I74" i="33"/>
  <c r="G74" i="33"/>
  <c r="M73" i="33"/>
  <c r="K73" i="33"/>
  <c r="J73" i="33"/>
  <c r="I73" i="33"/>
  <c r="G73" i="33"/>
  <c r="M72" i="33"/>
  <c r="K72" i="33"/>
  <c r="J72" i="33"/>
  <c r="I72" i="33"/>
  <c r="G72" i="33"/>
  <c r="M71" i="33"/>
  <c r="K71" i="33"/>
  <c r="J71" i="33"/>
  <c r="I71" i="33"/>
  <c r="G71" i="33"/>
  <c r="M70" i="33"/>
  <c r="K70" i="33"/>
  <c r="J70" i="33"/>
  <c r="I70" i="33"/>
  <c r="G70" i="33"/>
  <c r="M69" i="33"/>
  <c r="K69" i="33"/>
  <c r="J69" i="33"/>
  <c r="I69" i="33"/>
  <c r="G69" i="33"/>
  <c r="M68" i="33"/>
  <c r="K68" i="33"/>
  <c r="J68" i="33"/>
  <c r="I68" i="33"/>
  <c r="G68" i="33"/>
  <c r="M67" i="33"/>
  <c r="K67" i="33"/>
  <c r="J67" i="33"/>
  <c r="I67" i="33"/>
  <c r="G67" i="33"/>
  <c r="M66" i="33"/>
  <c r="K66" i="33"/>
  <c r="I66" i="33"/>
  <c r="G66" i="33"/>
  <c r="M65" i="33"/>
  <c r="K65" i="33"/>
  <c r="I65" i="33"/>
  <c r="G65" i="33"/>
  <c r="M64" i="33"/>
  <c r="K64" i="33"/>
  <c r="I64" i="33"/>
  <c r="G64" i="33"/>
  <c r="M63" i="33"/>
  <c r="K63" i="33"/>
  <c r="I63" i="33"/>
  <c r="G63" i="33"/>
  <c r="M62" i="33"/>
  <c r="K62" i="33"/>
  <c r="I62" i="33"/>
  <c r="G62" i="33"/>
  <c r="M61" i="33"/>
  <c r="K61" i="33"/>
  <c r="J61" i="33"/>
  <c r="I61" i="33"/>
  <c r="G61" i="33"/>
  <c r="M60" i="33"/>
  <c r="K60" i="33"/>
  <c r="J60" i="33"/>
  <c r="I60" i="33"/>
  <c r="G60" i="33"/>
  <c r="M59" i="33"/>
  <c r="K59" i="33"/>
  <c r="J59" i="33"/>
  <c r="I59" i="33"/>
  <c r="G59" i="33"/>
  <c r="M58" i="33"/>
  <c r="K58" i="33"/>
  <c r="J58" i="33"/>
  <c r="I58" i="33"/>
  <c r="G58" i="33"/>
  <c r="M57" i="33"/>
  <c r="K57" i="33"/>
  <c r="J57" i="33"/>
  <c r="I57" i="33"/>
  <c r="G57" i="33"/>
  <c r="M56" i="33"/>
  <c r="K56" i="33"/>
  <c r="J56" i="33"/>
  <c r="I56" i="33"/>
  <c r="G56" i="33"/>
  <c r="M55" i="33"/>
  <c r="K55" i="33"/>
  <c r="J55" i="33"/>
  <c r="I55" i="33"/>
  <c r="G55" i="33"/>
  <c r="M54" i="33"/>
  <c r="K54" i="33"/>
  <c r="J54" i="33"/>
  <c r="I54" i="33"/>
  <c r="G54" i="33"/>
  <c r="M53" i="33"/>
  <c r="K53" i="33"/>
  <c r="J53" i="33"/>
  <c r="I53" i="33"/>
  <c r="G53" i="33"/>
  <c r="M52" i="33"/>
  <c r="K52" i="33"/>
  <c r="J52" i="33"/>
  <c r="I52" i="33"/>
  <c r="G52" i="33"/>
  <c r="M51" i="33"/>
  <c r="K51" i="33"/>
  <c r="J51" i="33"/>
  <c r="I51" i="33"/>
  <c r="G51" i="33"/>
  <c r="M50" i="33"/>
  <c r="K50" i="33"/>
  <c r="J50" i="33"/>
  <c r="I50" i="33"/>
  <c r="G50" i="33"/>
  <c r="M49" i="33"/>
  <c r="K49" i="33"/>
  <c r="J49" i="33"/>
  <c r="I49" i="33"/>
  <c r="G49" i="33"/>
  <c r="M48" i="33"/>
  <c r="K48" i="33"/>
  <c r="J48" i="33"/>
  <c r="I48" i="33"/>
  <c r="G48" i="33"/>
  <c r="M47" i="33"/>
  <c r="K47" i="33"/>
  <c r="J47" i="33"/>
  <c r="I47" i="33"/>
  <c r="G47" i="33"/>
  <c r="M46" i="33"/>
  <c r="K46" i="33"/>
  <c r="I46" i="33"/>
  <c r="G46" i="33"/>
  <c r="M45" i="33"/>
  <c r="K45" i="33"/>
  <c r="J45" i="33"/>
  <c r="I45" i="33"/>
  <c r="G45" i="33"/>
  <c r="M44" i="33"/>
  <c r="K44" i="33"/>
  <c r="J44" i="33"/>
  <c r="I44" i="33"/>
  <c r="G44" i="33"/>
  <c r="M43" i="33"/>
  <c r="K43" i="33"/>
  <c r="J43" i="33"/>
  <c r="I43" i="33"/>
  <c r="G43" i="33"/>
  <c r="M42" i="33"/>
  <c r="K42" i="33"/>
  <c r="J42" i="33"/>
  <c r="I42" i="33"/>
  <c r="G42" i="33"/>
  <c r="M41" i="33"/>
  <c r="K41" i="33"/>
  <c r="J41" i="33"/>
  <c r="I41" i="33"/>
  <c r="G41" i="33"/>
  <c r="M40" i="33"/>
  <c r="K40" i="33"/>
  <c r="J40" i="33"/>
  <c r="I40" i="33"/>
  <c r="G40" i="33"/>
  <c r="M39" i="33"/>
  <c r="K39" i="33"/>
  <c r="J39" i="33"/>
  <c r="I39" i="33"/>
  <c r="G39" i="33"/>
  <c r="M38" i="33"/>
  <c r="K38" i="33"/>
  <c r="J38" i="33"/>
  <c r="I38" i="33"/>
  <c r="G38" i="33"/>
  <c r="M37" i="33"/>
  <c r="K37" i="33"/>
  <c r="J37" i="33"/>
  <c r="I37" i="33"/>
  <c r="G37" i="33"/>
  <c r="M36" i="33"/>
  <c r="K36" i="33"/>
  <c r="J36" i="33"/>
  <c r="I36" i="33"/>
  <c r="G36" i="33"/>
  <c r="M35" i="33"/>
  <c r="K35" i="33"/>
  <c r="J35" i="33"/>
  <c r="I35" i="33"/>
  <c r="G35" i="33"/>
  <c r="M34" i="33"/>
  <c r="K34" i="33"/>
  <c r="J34" i="33"/>
  <c r="I34" i="33"/>
  <c r="G34" i="33"/>
  <c r="M33" i="33"/>
  <c r="K33" i="33"/>
  <c r="J33" i="33"/>
  <c r="I33" i="33"/>
  <c r="G33" i="33"/>
  <c r="M32" i="33"/>
  <c r="K32" i="33"/>
  <c r="J32" i="33"/>
  <c r="I32" i="33"/>
  <c r="G32" i="33"/>
  <c r="M31" i="33"/>
  <c r="K31" i="33"/>
  <c r="J31" i="33"/>
  <c r="I31" i="33"/>
  <c r="G31" i="33"/>
  <c r="M30" i="33"/>
  <c r="K30" i="33"/>
  <c r="J30" i="33"/>
  <c r="I30" i="33"/>
  <c r="G30" i="33"/>
  <c r="M29" i="33"/>
  <c r="K29" i="33"/>
  <c r="J29" i="33"/>
  <c r="I29" i="33"/>
  <c r="G29" i="33"/>
  <c r="M28" i="33"/>
  <c r="K28" i="33"/>
  <c r="J28" i="33"/>
  <c r="I28" i="33"/>
  <c r="G28" i="33"/>
  <c r="M27" i="33"/>
  <c r="K27" i="33"/>
  <c r="J27" i="33"/>
  <c r="I27" i="33"/>
  <c r="G27" i="33"/>
  <c r="M26" i="33"/>
  <c r="K26" i="33"/>
  <c r="J26" i="33"/>
  <c r="I26" i="33"/>
  <c r="G26" i="33"/>
  <c r="M25" i="33"/>
  <c r="K25" i="33"/>
  <c r="J25" i="33"/>
  <c r="I25" i="33"/>
  <c r="G25" i="33"/>
  <c r="M24" i="33"/>
  <c r="K24" i="33"/>
  <c r="J24" i="33"/>
  <c r="I24" i="33"/>
  <c r="G24" i="33"/>
  <c r="M23" i="33"/>
  <c r="K23" i="33"/>
  <c r="J23" i="33"/>
  <c r="I23" i="33"/>
  <c r="G23" i="33"/>
  <c r="M22" i="33"/>
  <c r="K22" i="33"/>
  <c r="J22" i="33"/>
  <c r="I22" i="33"/>
  <c r="G22" i="33"/>
  <c r="M21" i="33"/>
  <c r="K21" i="33"/>
  <c r="J21" i="33"/>
  <c r="I21" i="33"/>
  <c r="G21" i="33"/>
  <c r="M20" i="33"/>
  <c r="K20" i="33"/>
  <c r="J20" i="33"/>
  <c r="I20" i="33"/>
  <c r="G20" i="33"/>
  <c r="M19" i="33"/>
  <c r="K19" i="33"/>
  <c r="J19" i="33"/>
  <c r="I19" i="33"/>
  <c r="G19" i="33"/>
  <c r="M18" i="33"/>
  <c r="K18" i="33"/>
  <c r="J18" i="33"/>
  <c r="I18" i="33"/>
  <c r="G18" i="33"/>
  <c r="M17" i="33"/>
  <c r="K17" i="33"/>
  <c r="J17" i="33"/>
  <c r="I17" i="33"/>
  <c r="G17" i="33"/>
  <c r="M16" i="33"/>
  <c r="K16" i="33"/>
  <c r="J16" i="33"/>
  <c r="I16" i="33"/>
  <c r="G16" i="33"/>
  <c r="M15" i="33"/>
  <c r="K15" i="33"/>
  <c r="J15" i="33"/>
  <c r="I15" i="33"/>
  <c r="G15" i="33"/>
  <c r="M14" i="33"/>
  <c r="K14" i="33"/>
  <c r="J14" i="33"/>
  <c r="I14" i="33"/>
  <c r="G14" i="33"/>
  <c r="M13" i="33"/>
  <c r="K13" i="33"/>
  <c r="J13" i="33"/>
  <c r="I13" i="33"/>
  <c r="G13" i="33"/>
  <c r="M12" i="33"/>
  <c r="K12" i="33"/>
  <c r="J12" i="33"/>
  <c r="I12" i="33"/>
  <c r="G12" i="33"/>
  <c r="M11" i="33"/>
  <c r="K11" i="33"/>
  <c r="J11" i="33"/>
  <c r="I11" i="33"/>
  <c r="G11" i="33"/>
  <c r="M10" i="33"/>
  <c r="K10" i="33"/>
  <c r="J10" i="33"/>
  <c r="I10" i="33"/>
  <c r="G10" i="33"/>
  <c r="M9" i="33"/>
  <c r="K9" i="33"/>
  <c r="J9" i="33"/>
  <c r="I9" i="33"/>
  <c r="G9" i="33"/>
  <c r="M8" i="33"/>
  <c r="K8" i="33"/>
  <c r="J8" i="33"/>
  <c r="I8" i="33"/>
  <c r="G8" i="33"/>
  <c r="M10" i="32"/>
  <c r="L10" i="32"/>
  <c r="K10" i="32"/>
  <c r="J10" i="32"/>
  <c r="I10" i="32"/>
  <c r="H10" i="32"/>
  <c r="G10" i="32"/>
  <c r="F10" i="32"/>
  <c r="M9" i="32"/>
  <c r="K9" i="32"/>
  <c r="I9" i="32"/>
  <c r="G9" i="32"/>
  <c r="M8" i="32"/>
  <c r="K8" i="32"/>
  <c r="I8" i="32"/>
  <c r="G8" i="32"/>
  <c r="M7" i="32"/>
  <c r="K7" i="32"/>
  <c r="I7" i="32"/>
  <c r="G7" i="32"/>
  <c r="M87" i="31"/>
  <c r="K87" i="31"/>
  <c r="I87" i="31"/>
  <c r="G87" i="31"/>
  <c r="F87" i="31"/>
  <c r="M86" i="31"/>
  <c r="K86" i="31"/>
  <c r="J86" i="31"/>
  <c r="I86" i="31"/>
  <c r="G86" i="31"/>
  <c r="M85" i="31"/>
  <c r="K85" i="31"/>
  <c r="J85" i="31"/>
  <c r="I85" i="31"/>
  <c r="G85" i="31"/>
  <c r="M84" i="31"/>
  <c r="K84" i="31"/>
  <c r="J84" i="31"/>
  <c r="I84" i="31"/>
  <c r="G84" i="31"/>
  <c r="M83" i="31"/>
  <c r="K83" i="31"/>
  <c r="J83" i="31"/>
  <c r="I83" i="31"/>
  <c r="G83" i="31"/>
  <c r="M82" i="31"/>
  <c r="K82" i="31"/>
  <c r="J82" i="31"/>
  <c r="I82" i="31"/>
  <c r="G82" i="31"/>
  <c r="M81" i="31"/>
  <c r="K81" i="31"/>
  <c r="J81" i="31"/>
  <c r="I81" i="31"/>
  <c r="G81" i="31"/>
  <c r="M80" i="31"/>
  <c r="K80" i="31"/>
  <c r="J80" i="31"/>
  <c r="I80" i="31"/>
  <c r="G80" i="31"/>
  <c r="M79" i="31"/>
  <c r="K79" i="31"/>
  <c r="J79" i="31"/>
  <c r="I79" i="31"/>
  <c r="G79" i="31"/>
  <c r="M78" i="31"/>
  <c r="K78" i="31"/>
  <c r="J78" i="31"/>
  <c r="I78" i="31"/>
  <c r="G78" i="31"/>
  <c r="M77" i="31"/>
  <c r="K77" i="31"/>
  <c r="J77" i="31"/>
  <c r="I77" i="31"/>
  <c r="G77" i="31"/>
  <c r="M76" i="31"/>
  <c r="K76" i="31"/>
  <c r="J76" i="31"/>
  <c r="I76" i="31"/>
  <c r="G76" i="31"/>
  <c r="M75" i="31"/>
  <c r="K75" i="31"/>
  <c r="J75" i="31"/>
  <c r="I75" i="31"/>
  <c r="G75" i="31"/>
  <c r="M74" i="31"/>
  <c r="K74" i="31"/>
  <c r="J74" i="31"/>
  <c r="I74" i="31"/>
  <c r="G74" i="31"/>
  <c r="M73" i="31"/>
  <c r="K73" i="31"/>
  <c r="J73" i="31"/>
  <c r="I73" i="31"/>
  <c r="G73" i="31"/>
  <c r="M72" i="31"/>
  <c r="K72" i="31"/>
  <c r="J72" i="31"/>
  <c r="I72" i="31"/>
  <c r="G72" i="31"/>
  <c r="M71" i="31"/>
  <c r="K71" i="31"/>
  <c r="J71" i="31"/>
  <c r="I71" i="31"/>
  <c r="G71" i="31"/>
  <c r="M70" i="31"/>
  <c r="K70" i="31"/>
  <c r="J70" i="31"/>
  <c r="I70" i="31"/>
  <c r="G70" i="31"/>
  <c r="M69" i="31"/>
  <c r="K69" i="31"/>
  <c r="J69" i="31"/>
  <c r="I69" i="31"/>
  <c r="G69" i="31"/>
  <c r="M68" i="31"/>
  <c r="K68" i="31"/>
  <c r="J68" i="31"/>
  <c r="I68" i="31"/>
  <c r="G68" i="31"/>
  <c r="M67" i="31"/>
  <c r="K67" i="31"/>
  <c r="J67" i="31"/>
  <c r="I67" i="31"/>
  <c r="G67" i="31"/>
  <c r="M66" i="31"/>
  <c r="K66" i="31"/>
  <c r="I66" i="31"/>
  <c r="G66" i="31"/>
  <c r="M65" i="31"/>
  <c r="K65" i="31"/>
  <c r="I65" i="31"/>
  <c r="G65" i="31"/>
  <c r="M64" i="31"/>
  <c r="K64" i="31"/>
  <c r="I64" i="31"/>
  <c r="G64" i="31"/>
  <c r="M63" i="31"/>
  <c r="K63" i="31"/>
  <c r="I63" i="31"/>
  <c r="G63" i="31"/>
  <c r="M62" i="31"/>
  <c r="K62" i="31"/>
  <c r="I62" i="31"/>
  <c r="G62" i="31"/>
  <c r="M61" i="31"/>
  <c r="K61" i="31"/>
  <c r="J61" i="31"/>
  <c r="I61" i="31"/>
  <c r="G61" i="31"/>
  <c r="M60" i="31"/>
  <c r="K60" i="31"/>
  <c r="J60" i="31"/>
  <c r="I60" i="31"/>
  <c r="G60" i="31"/>
  <c r="M59" i="31"/>
  <c r="K59" i="31"/>
  <c r="J59" i="31"/>
  <c r="I59" i="31"/>
  <c r="G59" i="31"/>
  <c r="M58" i="31"/>
  <c r="K58" i="31"/>
  <c r="J58" i="31"/>
  <c r="I58" i="31"/>
  <c r="G58" i="31"/>
  <c r="M57" i="31"/>
  <c r="K57" i="31"/>
  <c r="J57" i="31"/>
  <c r="I57" i="31"/>
  <c r="G57" i="31"/>
  <c r="M56" i="31"/>
  <c r="K56" i="31"/>
  <c r="J56" i="31"/>
  <c r="I56" i="31"/>
  <c r="G56" i="31"/>
  <c r="M55" i="31"/>
  <c r="K55" i="31"/>
  <c r="J55" i="31"/>
  <c r="I55" i="31"/>
  <c r="G55" i="31"/>
  <c r="M54" i="31"/>
  <c r="K54" i="31"/>
  <c r="J54" i="31"/>
  <c r="I54" i="31"/>
  <c r="G54" i="31"/>
  <c r="M53" i="31"/>
  <c r="K53" i="31"/>
  <c r="J53" i="31"/>
  <c r="I53" i="31"/>
  <c r="G53" i="31"/>
  <c r="M52" i="31"/>
  <c r="K52" i="31"/>
  <c r="J52" i="31"/>
  <c r="I52" i="31"/>
  <c r="G52" i="31"/>
  <c r="M51" i="31"/>
  <c r="K51" i="31"/>
  <c r="J51" i="31"/>
  <c r="I51" i="31"/>
  <c r="G51" i="31"/>
  <c r="M50" i="31"/>
  <c r="K50" i="31"/>
  <c r="J50" i="31"/>
  <c r="I50" i="31"/>
  <c r="G50" i="31"/>
  <c r="M49" i="31"/>
  <c r="K49" i="31"/>
  <c r="J49" i="31"/>
  <c r="I49" i="31"/>
  <c r="G49" i="31"/>
  <c r="M48" i="31"/>
  <c r="K48" i="31"/>
  <c r="J48" i="31"/>
  <c r="I48" i="31"/>
  <c r="G48" i="31"/>
  <c r="M47" i="31"/>
  <c r="K47" i="31"/>
  <c r="J47" i="31"/>
  <c r="I47" i="31"/>
  <c r="G47" i="31"/>
  <c r="M46" i="31"/>
  <c r="K46" i="31"/>
  <c r="I46" i="31"/>
  <c r="G46" i="31"/>
  <c r="M45" i="31"/>
  <c r="K45" i="31"/>
  <c r="J45" i="31"/>
  <c r="I45" i="31"/>
  <c r="G45" i="31"/>
  <c r="M44" i="31"/>
  <c r="K44" i="31"/>
  <c r="J44" i="31"/>
  <c r="I44" i="31"/>
  <c r="G44" i="31"/>
  <c r="M43" i="31"/>
  <c r="K43" i="31"/>
  <c r="J43" i="31"/>
  <c r="I43" i="31"/>
  <c r="G43" i="31"/>
  <c r="M42" i="31"/>
  <c r="K42" i="31"/>
  <c r="J42" i="31"/>
  <c r="I42" i="31"/>
  <c r="G42" i="31"/>
  <c r="M41" i="31"/>
  <c r="K41" i="31"/>
  <c r="J41" i="31"/>
  <c r="I41" i="31"/>
  <c r="G41" i="31"/>
  <c r="M40" i="31"/>
  <c r="K40" i="31"/>
  <c r="J40" i="31"/>
  <c r="I40" i="31"/>
  <c r="G40" i="31"/>
  <c r="M39" i="31"/>
  <c r="K39" i="31"/>
  <c r="J39" i="31"/>
  <c r="I39" i="31"/>
  <c r="G39" i="31"/>
  <c r="M38" i="31"/>
  <c r="K38" i="31"/>
  <c r="J38" i="31"/>
  <c r="I38" i="31"/>
  <c r="G38" i="31"/>
  <c r="M37" i="31"/>
  <c r="K37" i="31"/>
  <c r="J37" i="31"/>
  <c r="I37" i="31"/>
  <c r="G37" i="31"/>
  <c r="M36" i="31"/>
  <c r="K36" i="31"/>
  <c r="J36" i="31"/>
  <c r="I36" i="31"/>
  <c r="G36" i="31"/>
  <c r="M35" i="31"/>
  <c r="K35" i="31"/>
  <c r="J35" i="31"/>
  <c r="I35" i="31"/>
  <c r="G35" i="31"/>
  <c r="M34" i="31"/>
  <c r="K34" i="31"/>
  <c r="J34" i="31"/>
  <c r="I34" i="31"/>
  <c r="G34" i="31"/>
  <c r="M33" i="31"/>
  <c r="K33" i="31"/>
  <c r="J33" i="31"/>
  <c r="I33" i="31"/>
  <c r="G33" i="31"/>
  <c r="M32" i="31"/>
  <c r="K32" i="31"/>
  <c r="J32" i="31"/>
  <c r="I32" i="31"/>
  <c r="G32" i="31"/>
  <c r="M31" i="31"/>
  <c r="K31" i="31"/>
  <c r="J31" i="31"/>
  <c r="I31" i="31"/>
  <c r="G31" i="31"/>
  <c r="M30" i="31"/>
  <c r="K30" i="31"/>
  <c r="J30" i="31"/>
  <c r="I30" i="31"/>
  <c r="G30" i="31"/>
  <c r="M29" i="31"/>
  <c r="K29" i="31"/>
  <c r="J29" i="31"/>
  <c r="I29" i="31"/>
  <c r="G29" i="31"/>
  <c r="M28" i="31"/>
  <c r="K28" i="31"/>
  <c r="J28" i="31"/>
  <c r="I28" i="31"/>
  <c r="G28" i="31"/>
  <c r="M27" i="31"/>
  <c r="K27" i="31"/>
  <c r="J27" i="31"/>
  <c r="I27" i="31"/>
  <c r="G27" i="31"/>
  <c r="M26" i="31"/>
  <c r="K26" i="31"/>
  <c r="J26" i="31"/>
  <c r="I26" i="31"/>
  <c r="G26" i="31"/>
  <c r="M25" i="31"/>
  <c r="K25" i="31"/>
  <c r="J25" i="31"/>
  <c r="I25" i="31"/>
  <c r="G25" i="31"/>
  <c r="M24" i="31"/>
  <c r="K24" i="31"/>
  <c r="J24" i="31"/>
  <c r="I24" i="31"/>
  <c r="G24" i="31"/>
  <c r="M23" i="31"/>
  <c r="K23" i="31"/>
  <c r="J23" i="31"/>
  <c r="I23" i="31"/>
  <c r="G23" i="31"/>
  <c r="M22" i="31"/>
  <c r="K22" i="31"/>
  <c r="J22" i="31"/>
  <c r="I22" i="31"/>
  <c r="G22" i="31"/>
  <c r="M21" i="31"/>
  <c r="K21" i="31"/>
  <c r="J21" i="31"/>
  <c r="I21" i="31"/>
  <c r="G21" i="31"/>
  <c r="M20" i="31"/>
  <c r="K20" i="31"/>
  <c r="J20" i="31"/>
  <c r="I20" i="31"/>
  <c r="G20" i="31"/>
  <c r="M19" i="31"/>
  <c r="K19" i="31"/>
  <c r="J19" i="31"/>
  <c r="I19" i="31"/>
  <c r="G19" i="31"/>
  <c r="M18" i="31"/>
  <c r="K18" i="31"/>
  <c r="J18" i="31"/>
  <c r="I18" i="31"/>
  <c r="G18" i="31"/>
  <c r="M17" i="31"/>
  <c r="K17" i="31"/>
  <c r="J17" i="31"/>
  <c r="I17" i="31"/>
  <c r="G17" i="31"/>
  <c r="M16" i="31"/>
  <c r="K16" i="31"/>
  <c r="J16" i="31"/>
  <c r="I16" i="31"/>
  <c r="G16" i="31"/>
  <c r="M15" i="31"/>
  <c r="K15" i="31"/>
  <c r="J15" i="31"/>
  <c r="I15" i="31"/>
  <c r="G15" i="31"/>
  <c r="M14" i="31"/>
  <c r="K14" i="31"/>
  <c r="J14" i="31"/>
  <c r="I14" i="31"/>
  <c r="G14" i="31"/>
  <c r="M13" i="31"/>
  <c r="K13" i="31"/>
  <c r="J13" i="31"/>
  <c r="I13" i="31"/>
  <c r="G13" i="31"/>
  <c r="M12" i="31"/>
  <c r="K12" i="31"/>
  <c r="J12" i="31"/>
  <c r="I12" i="31"/>
  <c r="G12" i="31"/>
  <c r="M11" i="31"/>
  <c r="K11" i="31"/>
  <c r="J11" i="31"/>
  <c r="I11" i="31"/>
  <c r="G11" i="31"/>
  <c r="M10" i="31"/>
  <c r="K10" i="31"/>
  <c r="J10" i="31"/>
  <c r="I10" i="31"/>
  <c r="G10" i="31"/>
  <c r="M9" i="31"/>
  <c r="K9" i="31"/>
  <c r="J9" i="31"/>
  <c r="I9" i="31"/>
  <c r="G9" i="31"/>
  <c r="M8" i="31"/>
  <c r="K8" i="31"/>
  <c r="J8" i="31"/>
  <c r="I8" i="31"/>
  <c r="G8" i="31"/>
  <c r="M10" i="30"/>
  <c r="L10" i="30"/>
  <c r="K10" i="30"/>
  <c r="J10" i="30"/>
  <c r="I10" i="30"/>
  <c r="H10" i="30"/>
  <c r="G10" i="30"/>
  <c r="F10" i="30"/>
  <c r="M9" i="30"/>
  <c r="K9" i="30"/>
  <c r="I9" i="30"/>
  <c r="G9" i="30"/>
  <c r="M8" i="30"/>
  <c r="K8" i="30"/>
  <c r="I8" i="30"/>
  <c r="G8" i="30"/>
  <c r="M7" i="30"/>
  <c r="K7" i="30"/>
  <c r="I7" i="30"/>
  <c r="G7" i="30"/>
  <c r="M87" i="29"/>
  <c r="K87" i="29"/>
  <c r="I87" i="29"/>
  <c r="G87" i="29"/>
  <c r="F87" i="29"/>
  <c r="M86" i="29"/>
  <c r="K86" i="29"/>
  <c r="J86" i="29"/>
  <c r="I86" i="29"/>
  <c r="G86" i="29"/>
  <c r="M85" i="29"/>
  <c r="K85" i="29"/>
  <c r="J85" i="29"/>
  <c r="I85" i="29"/>
  <c r="G85" i="29"/>
  <c r="M84" i="29"/>
  <c r="K84" i="29"/>
  <c r="J84" i="29"/>
  <c r="I84" i="29"/>
  <c r="G84" i="29"/>
  <c r="M83" i="29"/>
  <c r="K83" i="29"/>
  <c r="J83" i="29"/>
  <c r="I83" i="29"/>
  <c r="G83" i="29"/>
  <c r="M82" i="29"/>
  <c r="K82" i="29"/>
  <c r="J82" i="29"/>
  <c r="I82" i="29"/>
  <c r="G82" i="29"/>
  <c r="M81" i="29"/>
  <c r="K81" i="29"/>
  <c r="J81" i="29"/>
  <c r="I81" i="29"/>
  <c r="G81" i="29"/>
  <c r="M80" i="29"/>
  <c r="K80" i="29"/>
  <c r="J80" i="29"/>
  <c r="I80" i="29"/>
  <c r="G80" i="29"/>
  <c r="M79" i="29"/>
  <c r="K79" i="29"/>
  <c r="J79" i="29"/>
  <c r="I79" i="29"/>
  <c r="G79" i="29"/>
  <c r="M78" i="29"/>
  <c r="K78" i="29"/>
  <c r="J78" i="29"/>
  <c r="I78" i="29"/>
  <c r="G78" i="29"/>
  <c r="M77" i="29"/>
  <c r="K77" i="29"/>
  <c r="J77" i="29"/>
  <c r="I77" i="29"/>
  <c r="G77" i="29"/>
  <c r="M76" i="29"/>
  <c r="K76" i="29"/>
  <c r="J76" i="29"/>
  <c r="I76" i="29"/>
  <c r="G76" i="29"/>
  <c r="M75" i="29"/>
  <c r="K75" i="29"/>
  <c r="J75" i="29"/>
  <c r="I75" i="29"/>
  <c r="G75" i="29"/>
  <c r="M74" i="29"/>
  <c r="K74" i="29"/>
  <c r="J74" i="29"/>
  <c r="I74" i="29"/>
  <c r="G74" i="29"/>
  <c r="M73" i="29"/>
  <c r="K73" i="29"/>
  <c r="J73" i="29"/>
  <c r="I73" i="29"/>
  <c r="G73" i="29"/>
  <c r="M72" i="29"/>
  <c r="K72" i="29"/>
  <c r="J72" i="29"/>
  <c r="I72" i="29"/>
  <c r="G72" i="29"/>
  <c r="M71" i="29"/>
  <c r="K71" i="29"/>
  <c r="J71" i="29"/>
  <c r="I71" i="29"/>
  <c r="G71" i="29"/>
  <c r="M70" i="29"/>
  <c r="K70" i="29"/>
  <c r="J70" i="29"/>
  <c r="I70" i="29"/>
  <c r="G70" i="29"/>
  <c r="M69" i="29"/>
  <c r="K69" i="29"/>
  <c r="J69" i="29"/>
  <c r="I69" i="29"/>
  <c r="G69" i="29"/>
  <c r="M68" i="29"/>
  <c r="K68" i="29"/>
  <c r="J68" i="29"/>
  <c r="I68" i="29"/>
  <c r="G68" i="29"/>
  <c r="M67" i="29"/>
  <c r="K67" i="29"/>
  <c r="J67" i="29"/>
  <c r="I67" i="29"/>
  <c r="G67" i="29"/>
  <c r="M66" i="29"/>
  <c r="K66" i="29"/>
  <c r="I66" i="29"/>
  <c r="G66" i="29"/>
  <c r="M65" i="29"/>
  <c r="K65" i="29"/>
  <c r="I65" i="29"/>
  <c r="G65" i="29"/>
  <c r="M64" i="29"/>
  <c r="K64" i="29"/>
  <c r="I64" i="29"/>
  <c r="G64" i="29"/>
  <c r="M63" i="29"/>
  <c r="K63" i="29"/>
  <c r="I63" i="29"/>
  <c r="G63" i="29"/>
  <c r="M62" i="29"/>
  <c r="K62" i="29"/>
  <c r="I62" i="29"/>
  <c r="G62" i="29"/>
  <c r="M61" i="29"/>
  <c r="K61" i="29"/>
  <c r="J61" i="29"/>
  <c r="I61" i="29"/>
  <c r="G61" i="29"/>
  <c r="M60" i="29"/>
  <c r="K60" i="29"/>
  <c r="J60" i="29"/>
  <c r="I60" i="29"/>
  <c r="G60" i="29"/>
  <c r="M59" i="29"/>
  <c r="K59" i="29"/>
  <c r="J59" i="29"/>
  <c r="I59" i="29"/>
  <c r="G59" i="29"/>
  <c r="M58" i="29"/>
  <c r="K58" i="29"/>
  <c r="J58" i="29"/>
  <c r="I58" i="29"/>
  <c r="G58" i="29"/>
  <c r="M57" i="29"/>
  <c r="K57" i="29"/>
  <c r="J57" i="29"/>
  <c r="I57" i="29"/>
  <c r="G57" i="29"/>
  <c r="M56" i="29"/>
  <c r="K56" i="29"/>
  <c r="J56" i="29"/>
  <c r="I56" i="29"/>
  <c r="G56" i="29"/>
  <c r="M55" i="29"/>
  <c r="K55" i="29"/>
  <c r="J55" i="29"/>
  <c r="I55" i="29"/>
  <c r="G55" i="29"/>
  <c r="M54" i="29"/>
  <c r="K54" i="29"/>
  <c r="J54" i="29"/>
  <c r="I54" i="29"/>
  <c r="G54" i="29"/>
  <c r="M53" i="29"/>
  <c r="K53" i="29"/>
  <c r="J53" i="29"/>
  <c r="I53" i="29"/>
  <c r="G53" i="29"/>
  <c r="M52" i="29"/>
  <c r="K52" i="29"/>
  <c r="J52" i="29"/>
  <c r="I52" i="29"/>
  <c r="G52" i="29"/>
  <c r="M51" i="29"/>
  <c r="K51" i="29"/>
  <c r="J51" i="29"/>
  <c r="I51" i="29"/>
  <c r="G51" i="29"/>
  <c r="M50" i="29"/>
  <c r="K50" i="29"/>
  <c r="J50" i="29"/>
  <c r="I50" i="29"/>
  <c r="G50" i="29"/>
  <c r="M49" i="29"/>
  <c r="K49" i="29"/>
  <c r="J49" i="29"/>
  <c r="I49" i="29"/>
  <c r="G49" i="29"/>
  <c r="M48" i="29"/>
  <c r="K48" i="29"/>
  <c r="J48" i="29"/>
  <c r="I48" i="29"/>
  <c r="G48" i="29"/>
  <c r="M47" i="29"/>
  <c r="K47" i="29"/>
  <c r="J47" i="29"/>
  <c r="I47" i="29"/>
  <c r="G47" i="29"/>
  <c r="M46" i="29"/>
  <c r="K46" i="29"/>
  <c r="I46" i="29"/>
  <c r="G46" i="29"/>
  <c r="M45" i="29"/>
  <c r="K45" i="29"/>
  <c r="J45" i="29"/>
  <c r="I45" i="29"/>
  <c r="G45" i="29"/>
  <c r="M44" i="29"/>
  <c r="K44" i="29"/>
  <c r="J44" i="29"/>
  <c r="I44" i="29"/>
  <c r="G44" i="29"/>
  <c r="M43" i="29"/>
  <c r="K43" i="29"/>
  <c r="J43" i="29"/>
  <c r="I43" i="29"/>
  <c r="G43" i="29"/>
  <c r="M42" i="29"/>
  <c r="K42" i="29"/>
  <c r="J42" i="29"/>
  <c r="I42" i="29"/>
  <c r="G42" i="29"/>
  <c r="M41" i="29"/>
  <c r="K41" i="29"/>
  <c r="J41" i="29"/>
  <c r="I41" i="29"/>
  <c r="G41" i="29"/>
  <c r="M40" i="29"/>
  <c r="K40" i="29"/>
  <c r="J40" i="29"/>
  <c r="I40" i="29"/>
  <c r="G40" i="29"/>
  <c r="M39" i="29"/>
  <c r="K39" i="29"/>
  <c r="J39" i="29"/>
  <c r="I39" i="29"/>
  <c r="G39" i="29"/>
  <c r="M38" i="29"/>
  <c r="K38" i="29"/>
  <c r="J38" i="29"/>
  <c r="I38" i="29"/>
  <c r="G38" i="29"/>
  <c r="M37" i="29"/>
  <c r="K37" i="29"/>
  <c r="J37" i="29"/>
  <c r="I37" i="29"/>
  <c r="G37" i="29"/>
  <c r="M36" i="29"/>
  <c r="K36" i="29"/>
  <c r="J36" i="29"/>
  <c r="I36" i="29"/>
  <c r="G36" i="29"/>
  <c r="M35" i="29"/>
  <c r="K35" i="29"/>
  <c r="J35" i="29"/>
  <c r="I35" i="29"/>
  <c r="G35" i="29"/>
  <c r="M34" i="29"/>
  <c r="K34" i="29"/>
  <c r="J34" i="29"/>
  <c r="I34" i="29"/>
  <c r="G34" i="29"/>
  <c r="M33" i="29"/>
  <c r="K33" i="29"/>
  <c r="J33" i="29"/>
  <c r="I33" i="29"/>
  <c r="G33" i="29"/>
  <c r="M32" i="29"/>
  <c r="K32" i="29"/>
  <c r="J32" i="29"/>
  <c r="I32" i="29"/>
  <c r="G32" i="29"/>
  <c r="M31" i="29"/>
  <c r="K31" i="29"/>
  <c r="J31" i="29"/>
  <c r="I31" i="29"/>
  <c r="G31" i="29"/>
  <c r="M30" i="29"/>
  <c r="K30" i="29"/>
  <c r="J30" i="29"/>
  <c r="I30" i="29"/>
  <c r="G30" i="29"/>
  <c r="M29" i="29"/>
  <c r="K29" i="29"/>
  <c r="J29" i="29"/>
  <c r="I29" i="29"/>
  <c r="G29" i="29"/>
  <c r="M28" i="29"/>
  <c r="K28" i="29"/>
  <c r="J28" i="29"/>
  <c r="I28" i="29"/>
  <c r="G28" i="29"/>
  <c r="M27" i="29"/>
  <c r="K27" i="29"/>
  <c r="J27" i="29"/>
  <c r="I27" i="29"/>
  <c r="G27" i="29"/>
  <c r="M26" i="29"/>
  <c r="K26" i="29"/>
  <c r="J26" i="29"/>
  <c r="I26" i="29"/>
  <c r="G26" i="29"/>
  <c r="M25" i="29"/>
  <c r="K25" i="29"/>
  <c r="J25" i="29"/>
  <c r="I25" i="29"/>
  <c r="G25" i="29"/>
  <c r="M24" i="29"/>
  <c r="K24" i="29"/>
  <c r="J24" i="29"/>
  <c r="I24" i="29"/>
  <c r="G24" i="29"/>
  <c r="M23" i="29"/>
  <c r="K23" i="29"/>
  <c r="J23" i="29"/>
  <c r="I23" i="29"/>
  <c r="G23" i="29"/>
  <c r="M22" i="29"/>
  <c r="K22" i="29"/>
  <c r="J22" i="29"/>
  <c r="I22" i="29"/>
  <c r="G22" i="29"/>
  <c r="M21" i="29"/>
  <c r="K21" i="29"/>
  <c r="J21" i="29"/>
  <c r="I21" i="29"/>
  <c r="G21" i="29"/>
  <c r="M20" i="29"/>
  <c r="K20" i="29"/>
  <c r="J20" i="29"/>
  <c r="I20" i="29"/>
  <c r="G20" i="29"/>
  <c r="M19" i="29"/>
  <c r="K19" i="29"/>
  <c r="J19" i="29"/>
  <c r="I19" i="29"/>
  <c r="G19" i="29"/>
  <c r="M18" i="29"/>
  <c r="K18" i="29"/>
  <c r="J18" i="29"/>
  <c r="I18" i="29"/>
  <c r="G18" i="29"/>
  <c r="M17" i="29"/>
  <c r="K17" i="29"/>
  <c r="J17" i="29"/>
  <c r="I17" i="29"/>
  <c r="G17" i="29"/>
  <c r="M16" i="29"/>
  <c r="K16" i="29"/>
  <c r="J16" i="29"/>
  <c r="I16" i="29"/>
  <c r="G16" i="29"/>
  <c r="M15" i="29"/>
  <c r="K15" i="29"/>
  <c r="J15" i="29"/>
  <c r="I15" i="29"/>
  <c r="G15" i="29"/>
  <c r="M14" i="29"/>
  <c r="K14" i="29"/>
  <c r="J14" i="29"/>
  <c r="I14" i="29"/>
  <c r="G14" i="29"/>
  <c r="M13" i="29"/>
  <c r="K13" i="29"/>
  <c r="J13" i="29"/>
  <c r="I13" i="29"/>
  <c r="G13" i="29"/>
  <c r="M12" i="29"/>
  <c r="K12" i="29"/>
  <c r="J12" i="29"/>
  <c r="I12" i="29"/>
  <c r="G12" i="29"/>
  <c r="M11" i="29"/>
  <c r="K11" i="29"/>
  <c r="J11" i="29"/>
  <c r="I11" i="29"/>
  <c r="G11" i="29"/>
  <c r="M10" i="29"/>
  <c r="K10" i="29"/>
  <c r="J10" i="29"/>
  <c r="I10" i="29"/>
  <c r="G10" i="29"/>
  <c r="M9" i="29"/>
  <c r="K9" i="29"/>
  <c r="J9" i="29"/>
  <c r="I9" i="29"/>
  <c r="G9" i="29"/>
  <c r="M8" i="29"/>
  <c r="K8" i="29"/>
  <c r="J8" i="29"/>
  <c r="I8" i="29"/>
  <c r="G8" i="29"/>
  <c r="M10" i="28"/>
  <c r="L10" i="28"/>
  <c r="K10" i="28"/>
  <c r="J10" i="28"/>
  <c r="I10" i="28"/>
  <c r="H10" i="28"/>
  <c r="G10" i="28"/>
  <c r="F10" i="28"/>
  <c r="M9" i="28"/>
  <c r="K9" i="28"/>
  <c r="I9" i="28"/>
  <c r="G9" i="28"/>
  <c r="M8" i="28"/>
  <c r="K8" i="28"/>
  <c r="I8" i="28"/>
  <c r="G8" i="28"/>
  <c r="M7" i="28"/>
  <c r="K7" i="28"/>
  <c r="I7" i="28"/>
  <c r="G7" i="28"/>
  <c r="M87" i="27"/>
  <c r="K87" i="27"/>
  <c r="I87" i="27"/>
  <c r="G87" i="27"/>
  <c r="F87" i="27"/>
  <c r="M86" i="27"/>
  <c r="K86" i="27"/>
  <c r="J86" i="27"/>
  <c r="I86" i="27"/>
  <c r="G86" i="27"/>
  <c r="M85" i="27"/>
  <c r="K85" i="27"/>
  <c r="J85" i="27"/>
  <c r="I85" i="27"/>
  <c r="G85" i="27"/>
  <c r="M84" i="27"/>
  <c r="K84" i="27"/>
  <c r="J84" i="27"/>
  <c r="I84" i="27"/>
  <c r="G84" i="27"/>
  <c r="M83" i="27"/>
  <c r="K83" i="27"/>
  <c r="J83" i="27"/>
  <c r="I83" i="27"/>
  <c r="G83" i="27"/>
  <c r="M82" i="27"/>
  <c r="K82" i="27"/>
  <c r="J82" i="27"/>
  <c r="I82" i="27"/>
  <c r="G82" i="27"/>
  <c r="M81" i="27"/>
  <c r="K81" i="27"/>
  <c r="J81" i="27"/>
  <c r="I81" i="27"/>
  <c r="G81" i="27"/>
  <c r="M80" i="27"/>
  <c r="K80" i="27"/>
  <c r="J80" i="27"/>
  <c r="I80" i="27"/>
  <c r="G80" i="27"/>
  <c r="M79" i="27"/>
  <c r="K79" i="27"/>
  <c r="J79" i="27"/>
  <c r="I79" i="27"/>
  <c r="G79" i="27"/>
  <c r="M78" i="27"/>
  <c r="K78" i="27"/>
  <c r="J78" i="27"/>
  <c r="I78" i="27"/>
  <c r="G78" i="27"/>
  <c r="M77" i="27"/>
  <c r="K77" i="27"/>
  <c r="J77" i="27"/>
  <c r="I77" i="27"/>
  <c r="G77" i="27"/>
  <c r="M76" i="27"/>
  <c r="K76" i="27"/>
  <c r="J76" i="27"/>
  <c r="I76" i="27"/>
  <c r="G76" i="27"/>
  <c r="M75" i="27"/>
  <c r="K75" i="27"/>
  <c r="J75" i="27"/>
  <c r="I75" i="27"/>
  <c r="G75" i="27"/>
  <c r="M74" i="27"/>
  <c r="K74" i="27"/>
  <c r="J74" i="27"/>
  <c r="I74" i="27"/>
  <c r="G74" i="27"/>
  <c r="M73" i="27"/>
  <c r="K73" i="27"/>
  <c r="J73" i="27"/>
  <c r="I73" i="27"/>
  <c r="G73" i="27"/>
  <c r="M72" i="27"/>
  <c r="K72" i="27"/>
  <c r="J72" i="27"/>
  <c r="I72" i="27"/>
  <c r="G72" i="27"/>
  <c r="M71" i="27"/>
  <c r="K71" i="27"/>
  <c r="J71" i="27"/>
  <c r="I71" i="27"/>
  <c r="G71" i="27"/>
  <c r="M70" i="27"/>
  <c r="K70" i="27"/>
  <c r="J70" i="27"/>
  <c r="I70" i="27"/>
  <c r="G70" i="27"/>
  <c r="M69" i="27"/>
  <c r="K69" i="27"/>
  <c r="J69" i="27"/>
  <c r="I69" i="27"/>
  <c r="G69" i="27"/>
  <c r="M68" i="27"/>
  <c r="K68" i="27"/>
  <c r="J68" i="27"/>
  <c r="I68" i="27"/>
  <c r="G68" i="27"/>
  <c r="M67" i="27"/>
  <c r="K67" i="27"/>
  <c r="J67" i="27"/>
  <c r="I67" i="27"/>
  <c r="G67" i="27"/>
  <c r="M66" i="27"/>
  <c r="K66" i="27"/>
  <c r="I66" i="27"/>
  <c r="G66" i="27"/>
  <c r="M65" i="27"/>
  <c r="K65" i="27"/>
  <c r="I65" i="27"/>
  <c r="G65" i="27"/>
  <c r="M64" i="27"/>
  <c r="K64" i="27"/>
  <c r="I64" i="27"/>
  <c r="G64" i="27"/>
  <c r="M63" i="27"/>
  <c r="K63" i="27"/>
  <c r="I63" i="27"/>
  <c r="G63" i="27"/>
  <c r="M62" i="27"/>
  <c r="K62" i="27"/>
  <c r="I62" i="27"/>
  <c r="G62" i="27"/>
  <c r="M61" i="27"/>
  <c r="K61" i="27"/>
  <c r="J61" i="27"/>
  <c r="I61" i="27"/>
  <c r="G61" i="27"/>
  <c r="M60" i="27"/>
  <c r="K60" i="27"/>
  <c r="J60" i="27"/>
  <c r="I60" i="27"/>
  <c r="G60" i="27"/>
  <c r="M59" i="27"/>
  <c r="K59" i="27"/>
  <c r="J59" i="27"/>
  <c r="I59" i="27"/>
  <c r="G59" i="27"/>
  <c r="M58" i="27"/>
  <c r="K58" i="27"/>
  <c r="J58" i="27"/>
  <c r="I58" i="27"/>
  <c r="G58" i="27"/>
  <c r="M57" i="27"/>
  <c r="K57" i="27"/>
  <c r="J57" i="27"/>
  <c r="I57" i="27"/>
  <c r="G57" i="27"/>
  <c r="M56" i="27"/>
  <c r="K56" i="27"/>
  <c r="J56" i="27"/>
  <c r="I56" i="27"/>
  <c r="G56" i="27"/>
  <c r="M55" i="27"/>
  <c r="K55" i="27"/>
  <c r="J55" i="27"/>
  <c r="I55" i="27"/>
  <c r="G55" i="27"/>
  <c r="M54" i="27"/>
  <c r="K54" i="27"/>
  <c r="J54" i="27"/>
  <c r="I54" i="27"/>
  <c r="G54" i="27"/>
  <c r="M53" i="27"/>
  <c r="K53" i="27"/>
  <c r="J53" i="27"/>
  <c r="I53" i="27"/>
  <c r="G53" i="27"/>
  <c r="M52" i="27"/>
  <c r="K52" i="27"/>
  <c r="J52" i="27"/>
  <c r="I52" i="27"/>
  <c r="G52" i="27"/>
  <c r="M51" i="27"/>
  <c r="K51" i="27"/>
  <c r="J51" i="27"/>
  <c r="I51" i="27"/>
  <c r="G51" i="27"/>
  <c r="M50" i="27"/>
  <c r="K50" i="27"/>
  <c r="J50" i="27"/>
  <c r="I50" i="27"/>
  <c r="G50" i="27"/>
  <c r="M49" i="27"/>
  <c r="K49" i="27"/>
  <c r="J49" i="27"/>
  <c r="I49" i="27"/>
  <c r="G49" i="27"/>
  <c r="M48" i="27"/>
  <c r="K48" i="27"/>
  <c r="J48" i="27"/>
  <c r="I48" i="27"/>
  <c r="G48" i="27"/>
  <c r="M47" i="27"/>
  <c r="K47" i="27"/>
  <c r="J47" i="27"/>
  <c r="I47" i="27"/>
  <c r="G47" i="27"/>
  <c r="M46" i="27"/>
  <c r="K46" i="27"/>
  <c r="I46" i="27"/>
  <c r="G46" i="27"/>
  <c r="M45" i="27"/>
  <c r="K45" i="27"/>
  <c r="J45" i="27"/>
  <c r="I45" i="27"/>
  <c r="G45" i="27"/>
  <c r="M44" i="27"/>
  <c r="K44" i="27"/>
  <c r="J44" i="27"/>
  <c r="I44" i="27"/>
  <c r="G44" i="27"/>
  <c r="M43" i="27"/>
  <c r="K43" i="27"/>
  <c r="J43" i="27"/>
  <c r="I43" i="27"/>
  <c r="G43" i="27"/>
  <c r="M42" i="27"/>
  <c r="K42" i="27"/>
  <c r="J42" i="27"/>
  <c r="I42" i="27"/>
  <c r="G42" i="27"/>
  <c r="M41" i="27"/>
  <c r="K41" i="27"/>
  <c r="J41" i="27"/>
  <c r="I41" i="27"/>
  <c r="G41" i="27"/>
  <c r="M40" i="27"/>
  <c r="K40" i="27"/>
  <c r="J40" i="27"/>
  <c r="I40" i="27"/>
  <c r="G40" i="27"/>
  <c r="M39" i="27"/>
  <c r="K39" i="27"/>
  <c r="J39" i="27"/>
  <c r="I39" i="27"/>
  <c r="G39" i="27"/>
  <c r="M38" i="27"/>
  <c r="K38" i="27"/>
  <c r="J38" i="27"/>
  <c r="I38" i="27"/>
  <c r="G38" i="27"/>
  <c r="M37" i="27"/>
  <c r="K37" i="27"/>
  <c r="J37" i="27"/>
  <c r="I37" i="27"/>
  <c r="G37" i="27"/>
  <c r="M36" i="27"/>
  <c r="K36" i="27"/>
  <c r="J36" i="27"/>
  <c r="I36" i="27"/>
  <c r="G36" i="27"/>
  <c r="M35" i="27"/>
  <c r="K35" i="27"/>
  <c r="J35" i="27"/>
  <c r="I35" i="27"/>
  <c r="G35" i="27"/>
  <c r="M34" i="27"/>
  <c r="K34" i="27"/>
  <c r="J34" i="27"/>
  <c r="I34" i="27"/>
  <c r="G34" i="27"/>
  <c r="M33" i="27"/>
  <c r="K33" i="27"/>
  <c r="J33" i="27"/>
  <c r="I33" i="27"/>
  <c r="G33" i="27"/>
  <c r="M32" i="27"/>
  <c r="K32" i="27"/>
  <c r="J32" i="27"/>
  <c r="I32" i="27"/>
  <c r="G32" i="27"/>
  <c r="M31" i="27"/>
  <c r="K31" i="27"/>
  <c r="J31" i="27"/>
  <c r="I31" i="27"/>
  <c r="G31" i="27"/>
  <c r="M30" i="27"/>
  <c r="K30" i="27"/>
  <c r="J30" i="27"/>
  <c r="I30" i="27"/>
  <c r="G30" i="27"/>
  <c r="M29" i="27"/>
  <c r="K29" i="27"/>
  <c r="J29" i="27"/>
  <c r="I29" i="27"/>
  <c r="G29" i="27"/>
  <c r="M28" i="27"/>
  <c r="K28" i="27"/>
  <c r="J28" i="27"/>
  <c r="I28" i="27"/>
  <c r="G28" i="27"/>
  <c r="M27" i="27"/>
  <c r="K27" i="27"/>
  <c r="J27" i="27"/>
  <c r="I27" i="27"/>
  <c r="G27" i="27"/>
  <c r="M26" i="27"/>
  <c r="K26" i="27"/>
  <c r="J26" i="27"/>
  <c r="I26" i="27"/>
  <c r="G26" i="27"/>
  <c r="M25" i="27"/>
  <c r="K25" i="27"/>
  <c r="J25" i="27"/>
  <c r="I25" i="27"/>
  <c r="G25" i="27"/>
  <c r="M24" i="27"/>
  <c r="K24" i="27"/>
  <c r="J24" i="27"/>
  <c r="I24" i="27"/>
  <c r="G24" i="27"/>
  <c r="M23" i="27"/>
  <c r="K23" i="27"/>
  <c r="J23" i="27"/>
  <c r="I23" i="27"/>
  <c r="G23" i="27"/>
  <c r="M22" i="27"/>
  <c r="K22" i="27"/>
  <c r="J22" i="27"/>
  <c r="I22" i="27"/>
  <c r="G22" i="27"/>
  <c r="M21" i="27"/>
  <c r="K21" i="27"/>
  <c r="J21" i="27"/>
  <c r="I21" i="27"/>
  <c r="G21" i="27"/>
  <c r="M20" i="27"/>
  <c r="K20" i="27"/>
  <c r="J20" i="27"/>
  <c r="I20" i="27"/>
  <c r="G20" i="27"/>
  <c r="M19" i="27"/>
  <c r="K19" i="27"/>
  <c r="J19" i="27"/>
  <c r="I19" i="27"/>
  <c r="G19" i="27"/>
  <c r="M18" i="27"/>
  <c r="K18" i="27"/>
  <c r="J18" i="27"/>
  <c r="I18" i="27"/>
  <c r="G18" i="27"/>
  <c r="M17" i="27"/>
  <c r="K17" i="27"/>
  <c r="J17" i="27"/>
  <c r="I17" i="27"/>
  <c r="G17" i="27"/>
  <c r="M16" i="27"/>
  <c r="K16" i="27"/>
  <c r="J16" i="27"/>
  <c r="I16" i="27"/>
  <c r="G16" i="27"/>
  <c r="M15" i="27"/>
  <c r="K15" i="27"/>
  <c r="J15" i="27"/>
  <c r="I15" i="27"/>
  <c r="G15" i="27"/>
  <c r="M14" i="27"/>
  <c r="K14" i="27"/>
  <c r="J14" i="27"/>
  <c r="I14" i="27"/>
  <c r="G14" i="27"/>
  <c r="M13" i="27"/>
  <c r="K13" i="27"/>
  <c r="J13" i="27"/>
  <c r="I13" i="27"/>
  <c r="G13" i="27"/>
  <c r="M12" i="27"/>
  <c r="K12" i="27"/>
  <c r="J12" i="27"/>
  <c r="I12" i="27"/>
  <c r="G12" i="27"/>
  <c r="M11" i="27"/>
  <c r="K11" i="27"/>
  <c r="J11" i="27"/>
  <c r="I11" i="27"/>
  <c r="G11" i="27"/>
  <c r="M10" i="27"/>
  <c r="K10" i="27"/>
  <c r="J10" i="27"/>
  <c r="I10" i="27"/>
  <c r="G10" i="27"/>
  <c r="M9" i="27"/>
  <c r="K9" i="27"/>
  <c r="J9" i="27"/>
  <c r="I9" i="27"/>
  <c r="G9" i="27"/>
  <c r="M8" i="27"/>
  <c r="K8" i="27"/>
  <c r="J8" i="27"/>
  <c r="I8" i="27"/>
  <c r="G8" i="27"/>
  <c r="M10" i="26"/>
  <c r="L10" i="26"/>
  <c r="K10" i="26"/>
  <c r="J10" i="26"/>
  <c r="I10" i="26"/>
  <c r="H10" i="26"/>
  <c r="G10" i="26"/>
  <c r="F10" i="26"/>
  <c r="M9" i="26"/>
  <c r="K9" i="26"/>
  <c r="I9" i="26"/>
  <c r="G9" i="26"/>
  <c r="M8" i="26"/>
  <c r="K8" i="26"/>
  <c r="I8" i="26"/>
  <c r="G8" i="26"/>
  <c r="M7" i="26"/>
  <c r="K7" i="26"/>
  <c r="I7" i="26"/>
  <c r="G7" i="26"/>
  <c r="M87" i="25"/>
  <c r="K87" i="25"/>
  <c r="I87" i="25"/>
  <c r="G87" i="25"/>
  <c r="F87" i="25"/>
  <c r="M86" i="25"/>
  <c r="K86" i="25"/>
  <c r="J86" i="25"/>
  <c r="I86" i="25"/>
  <c r="G86" i="25"/>
  <c r="M85" i="25"/>
  <c r="K85" i="25"/>
  <c r="J85" i="25"/>
  <c r="I85" i="25"/>
  <c r="G85" i="25"/>
  <c r="M84" i="25"/>
  <c r="K84" i="25"/>
  <c r="J84" i="25"/>
  <c r="I84" i="25"/>
  <c r="G84" i="25"/>
  <c r="M83" i="25"/>
  <c r="K83" i="25"/>
  <c r="J83" i="25"/>
  <c r="I83" i="25"/>
  <c r="G83" i="25"/>
  <c r="M82" i="25"/>
  <c r="K82" i="25"/>
  <c r="J82" i="25"/>
  <c r="I82" i="25"/>
  <c r="G82" i="25"/>
  <c r="M81" i="25"/>
  <c r="K81" i="25"/>
  <c r="J81" i="25"/>
  <c r="I81" i="25"/>
  <c r="G81" i="25"/>
  <c r="M80" i="25"/>
  <c r="K80" i="25"/>
  <c r="J80" i="25"/>
  <c r="I80" i="25"/>
  <c r="G80" i="25"/>
  <c r="M79" i="25"/>
  <c r="K79" i="25"/>
  <c r="J79" i="25"/>
  <c r="I79" i="25"/>
  <c r="G79" i="25"/>
  <c r="M78" i="25"/>
  <c r="K78" i="25"/>
  <c r="J78" i="25"/>
  <c r="I78" i="25"/>
  <c r="G78" i="25"/>
  <c r="M77" i="25"/>
  <c r="K77" i="25"/>
  <c r="J77" i="25"/>
  <c r="I77" i="25"/>
  <c r="G77" i="25"/>
  <c r="M76" i="25"/>
  <c r="K76" i="25"/>
  <c r="J76" i="25"/>
  <c r="I76" i="25"/>
  <c r="G76" i="25"/>
  <c r="M75" i="25"/>
  <c r="K75" i="25"/>
  <c r="J75" i="25"/>
  <c r="I75" i="25"/>
  <c r="G75" i="25"/>
  <c r="M74" i="25"/>
  <c r="K74" i="25"/>
  <c r="J74" i="25"/>
  <c r="I74" i="25"/>
  <c r="G74" i="25"/>
  <c r="M73" i="25"/>
  <c r="K73" i="25"/>
  <c r="J73" i="25"/>
  <c r="I73" i="25"/>
  <c r="G73" i="25"/>
  <c r="M72" i="25"/>
  <c r="K72" i="25"/>
  <c r="J72" i="25"/>
  <c r="I72" i="25"/>
  <c r="G72" i="25"/>
  <c r="M71" i="25"/>
  <c r="K71" i="25"/>
  <c r="J71" i="25"/>
  <c r="I71" i="25"/>
  <c r="G71" i="25"/>
  <c r="M70" i="25"/>
  <c r="K70" i="25"/>
  <c r="J70" i="25"/>
  <c r="I70" i="25"/>
  <c r="G70" i="25"/>
  <c r="M69" i="25"/>
  <c r="K69" i="25"/>
  <c r="J69" i="25"/>
  <c r="I69" i="25"/>
  <c r="G69" i="25"/>
  <c r="M68" i="25"/>
  <c r="K68" i="25"/>
  <c r="J68" i="25"/>
  <c r="I68" i="25"/>
  <c r="G68" i="25"/>
  <c r="M67" i="25"/>
  <c r="K67" i="25"/>
  <c r="J67" i="25"/>
  <c r="I67" i="25"/>
  <c r="G67" i="25"/>
  <c r="M66" i="25"/>
  <c r="K66" i="25"/>
  <c r="I66" i="25"/>
  <c r="G66" i="25"/>
  <c r="M65" i="25"/>
  <c r="K65" i="25"/>
  <c r="I65" i="25"/>
  <c r="G65" i="25"/>
  <c r="M64" i="25"/>
  <c r="K64" i="25"/>
  <c r="I64" i="25"/>
  <c r="G64" i="25"/>
  <c r="M63" i="25"/>
  <c r="K63" i="25"/>
  <c r="I63" i="25"/>
  <c r="G63" i="25"/>
  <c r="M62" i="25"/>
  <c r="K62" i="25"/>
  <c r="I62" i="25"/>
  <c r="G62" i="25"/>
  <c r="M61" i="25"/>
  <c r="K61" i="25"/>
  <c r="J61" i="25"/>
  <c r="I61" i="25"/>
  <c r="G61" i="25"/>
  <c r="M60" i="25"/>
  <c r="K60" i="25"/>
  <c r="J60" i="25"/>
  <c r="I60" i="25"/>
  <c r="G60" i="25"/>
  <c r="M59" i="25"/>
  <c r="K59" i="25"/>
  <c r="J59" i="25"/>
  <c r="I59" i="25"/>
  <c r="G59" i="25"/>
  <c r="M58" i="25"/>
  <c r="K58" i="25"/>
  <c r="J58" i="25"/>
  <c r="I58" i="25"/>
  <c r="G58" i="25"/>
  <c r="M57" i="25"/>
  <c r="K57" i="25"/>
  <c r="J57" i="25"/>
  <c r="I57" i="25"/>
  <c r="G57" i="25"/>
  <c r="M56" i="25"/>
  <c r="K56" i="25"/>
  <c r="J56" i="25"/>
  <c r="I56" i="25"/>
  <c r="G56" i="25"/>
  <c r="M55" i="25"/>
  <c r="K55" i="25"/>
  <c r="J55" i="25"/>
  <c r="I55" i="25"/>
  <c r="G55" i="25"/>
  <c r="M54" i="25"/>
  <c r="K54" i="25"/>
  <c r="J54" i="25"/>
  <c r="I54" i="25"/>
  <c r="G54" i="25"/>
  <c r="M53" i="25"/>
  <c r="K53" i="25"/>
  <c r="J53" i="25"/>
  <c r="I53" i="25"/>
  <c r="G53" i="25"/>
  <c r="M52" i="25"/>
  <c r="K52" i="25"/>
  <c r="J52" i="25"/>
  <c r="I52" i="25"/>
  <c r="G52" i="25"/>
  <c r="M51" i="25"/>
  <c r="K51" i="25"/>
  <c r="J51" i="25"/>
  <c r="I51" i="25"/>
  <c r="G51" i="25"/>
  <c r="M50" i="25"/>
  <c r="K50" i="25"/>
  <c r="J50" i="25"/>
  <c r="I50" i="25"/>
  <c r="G50" i="25"/>
  <c r="M49" i="25"/>
  <c r="K49" i="25"/>
  <c r="J49" i="25"/>
  <c r="I49" i="25"/>
  <c r="G49" i="25"/>
  <c r="M48" i="25"/>
  <c r="K48" i="25"/>
  <c r="J48" i="25"/>
  <c r="I48" i="25"/>
  <c r="G48" i="25"/>
  <c r="M47" i="25"/>
  <c r="K47" i="25"/>
  <c r="J47" i="25"/>
  <c r="I47" i="25"/>
  <c r="G47" i="25"/>
  <c r="M46" i="25"/>
  <c r="K46" i="25"/>
  <c r="I46" i="25"/>
  <c r="G46" i="25"/>
  <c r="M45" i="25"/>
  <c r="K45" i="25"/>
  <c r="J45" i="25"/>
  <c r="I45" i="25"/>
  <c r="G45" i="25"/>
  <c r="M44" i="25"/>
  <c r="K44" i="25"/>
  <c r="J44" i="25"/>
  <c r="I44" i="25"/>
  <c r="G44" i="25"/>
  <c r="M43" i="25"/>
  <c r="K43" i="25"/>
  <c r="J43" i="25"/>
  <c r="I43" i="25"/>
  <c r="G43" i="25"/>
  <c r="M42" i="25"/>
  <c r="K42" i="25"/>
  <c r="J42" i="25"/>
  <c r="I42" i="25"/>
  <c r="G42" i="25"/>
  <c r="M41" i="25"/>
  <c r="K41" i="25"/>
  <c r="J41" i="25"/>
  <c r="I41" i="25"/>
  <c r="G41" i="25"/>
  <c r="M40" i="25"/>
  <c r="K40" i="25"/>
  <c r="J40" i="25"/>
  <c r="I40" i="25"/>
  <c r="G40" i="25"/>
  <c r="M39" i="25"/>
  <c r="K39" i="25"/>
  <c r="J39" i="25"/>
  <c r="I39" i="25"/>
  <c r="G39" i="25"/>
  <c r="M38" i="25"/>
  <c r="K38" i="25"/>
  <c r="J38" i="25"/>
  <c r="I38" i="25"/>
  <c r="G38" i="25"/>
  <c r="M37" i="25"/>
  <c r="K37" i="25"/>
  <c r="J37" i="25"/>
  <c r="I37" i="25"/>
  <c r="G37" i="25"/>
  <c r="M36" i="25"/>
  <c r="K36" i="25"/>
  <c r="J36" i="25"/>
  <c r="I36" i="25"/>
  <c r="G36" i="25"/>
  <c r="M35" i="25"/>
  <c r="K35" i="25"/>
  <c r="J35" i="25"/>
  <c r="I35" i="25"/>
  <c r="G35" i="25"/>
  <c r="M34" i="25"/>
  <c r="K34" i="25"/>
  <c r="J34" i="25"/>
  <c r="I34" i="25"/>
  <c r="G34" i="25"/>
  <c r="M33" i="25"/>
  <c r="K33" i="25"/>
  <c r="J33" i="25"/>
  <c r="I33" i="25"/>
  <c r="G33" i="25"/>
  <c r="M32" i="25"/>
  <c r="K32" i="25"/>
  <c r="J32" i="25"/>
  <c r="I32" i="25"/>
  <c r="G32" i="25"/>
  <c r="M31" i="25"/>
  <c r="K31" i="25"/>
  <c r="J31" i="25"/>
  <c r="I31" i="25"/>
  <c r="G31" i="25"/>
  <c r="M30" i="25"/>
  <c r="K30" i="25"/>
  <c r="J30" i="25"/>
  <c r="I30" i="25"/>
  <c r="G30" i="25"/>
  <c r="M29" i="25"/>
  <c r="K29" i="25"/>
  <c r="J29" i="25"/>
  <c r="I29" i="25"/>
  <c r="G29" i="25"/>
  <c r="M28" i="25"/>
  <c r="K28" i="25"/>
  <c r="J28" i="25"/>
  <c r="I28" i="25"/>
  <c r="G28" i="25"/>
  <c r="M27" i="25"/>
  <c r="K27" i="25"/>
  <c r="J27" i="25"/>
  <c r="I27" i="25"/>
  <c r="G27" i="25"/>
  <c r="M26" i="25"/>
  <c r="K26" i="25"/>
  <c r="J26" i="25"/>
  <c r="I26" i="25"/>
  <c r="G26" i="25"/>
  <c r="M25" i="25"/>
  <c r="K25" i="25"/>
  <c r="J25" i="25"/>
  <c r="I25" i="25"/>
  <c r="G25" i="25"/>
  <c r="M24" i="25"/>
  <c r="K24" i="25"/>
  <c r="J24" i="25"/>
  <c r="I24" i="25"/>
  <c r="G24" i="25"/>
  <c r="M23" i="25"/>
  <c r="K23" i="25"/>
  <c r="J23" i="25"/>
  <c r="I23" i="25"/>
  <c r="G23" i="25"/>
  <c r="M22" i="25"/>
  <c r="K22" i="25"/>
  <c r="J22" i="25"/>
  <c r="I22" i="25"/>
  <c r="G22" i="25"/>
  <c r="M21" i="25"/>
  <c r="K21" i="25"/>
  <c r="J21" i="25"/>
  <c r="I21" i="25"/>
  <c r="G21" i="25"/>
  <c r="M20" i="25"/>
  <c r="K20" i="25"/>
  <c r="J20" i="25"/>
  <c r="I20" i="25"/>
  <c r="G20" i="25"/>
  <c r="M19" i="25"/>
  <c r="K19" i="25"/>
  <c r="J19" i="25"/>
  <c r="I19" i="25"/>
  <c r="G19" i="25"/>
  <c r="M18" i="25"/>
  <c r="K18" i="25"/>
  <c r="J18" i="25"/>
  <c r="I18" i="25"/>
  <c r="G18" i="25"/>
  <c r="M17" i="25"/>
  <c r="K17" i="25"/>
  <c r="J17" i="25"/>
  <c r="I17" i="25"/>
  <c r="G17" i="25"/>
  <c r="M16" i="25"/>
  <c r="K16" i="25"/>
  <c r="J16" i="25"/>
  <c r="I16" i="25"/>
  <c r="G16" i="25"/>
  <c r="M15" i="25"/>
  <c r="K15" i="25"/>
  <c r="J15" i="25"/>
  <c r="I15" i="25"/>
  <c r="G15" i="25"/>
  <c r="M14" i="25"/>
  <c r="K14" i="25"/>
  <c r="J14" i="25"/>
  <c r="I14" i="25"/>
  <c r="G14" i="25"/>
  <c r="M13" i="25"/>
  <c r="K13" i="25"/>
  <c r="J13" i="25"/>
  <c r="I13" i="25"/>
  <c r="G13" i="25"/>
  <c r="M12" i="25"/>
  <c r="K12" i="25"/>
  <c r="J12" i="25"/>
  <c r="I12" i="25"/>
  <c r="G12" i="25"/>
  <c r="M11" i="25"/>
  <c r="K11" i="25"/>
  <c r="J11" i="25"/>
  <c r="I11" i="25"/>
  <c r="G11" i="25"/>
  <c r="M10" i="25"/>
  <c r="K10" i="25"/>
  <c r="J10" i="25"/>
  <c r="I10" i="25"/>
  <c r="G10" i="25"/>
  <c r="M9" i="25"/>
  <c r="K9" i="25"/>
  <c r="J9" i="25"/>
  <c r="I9" i="25"/>
  <c r="G9" i="25"/>
  <c r="M8" i="25"/>
  <c r="K8" i="25"/>
  <c r="J8" i="25"/>
  <c r="I8" i="25"/>
  <c r="G8" i="25"/>
  <c r="M10" i="24"/>
  <c r="L10" i="24"/>
  <c r="K10" i="24"/>
  <c r="J10" i="24"/>
  <c r="I10" i="24"/>
  <c r="H10" i="24"/>
  <c r="G10" i="24"/>
  <c r="F10" i="24"/>
  <c r="M9" i="24"/>
  <c r="K9" i="24"/>
  <c r="I9" i="24"/>
  <c r="G9" i="24"/>
  <c r="M8" i="24"/>
  <c r="K8" i="24"/>
  <c r="I8" i="24"/>
  <c r="G8" i="24"/>
  <c r="M7" i="24"/>
  <c r="K7" i="24"/>
  <c r="I7" i="24"/>
  <c r="G7" i="24"/>
  <c r="M10" i="23"/>
  <c r="L10" i="23"/>
  <c r="K10" i="23"/>
  <c r="J10" i="23"/>
  <c r="I10" i="23"/>
  <c r="H10" i="23"/>
  <c r="G10" i="23"/>
  <c r="F10" i="23"/>
  <c r="M9" i="23"/>
  <c r="K9" i="23"/>
  <c r="I9" i="23"/>
  <c r="G9" i="23"/>
  <c r="M8" i="23"/>
  <c r="K8" i="23"/>
  <c r="I8" i="23"/>
  <c r="G8" i="23"/>
  <c r="M7" i="23"/>
  <c r="K7" i="23"/>
  <c r="I7" i="23"/>
  <c r="G7" i="23"/>
  <c r="M87" i="21"/>
  <c r="K87" i="21"/>
  <c r="I87" i="21"/>
  <c r="G87" i="21"/>
  <c r="F87" i="21"/>
  <c r="M86" i="21"/>
  <c r="K86" i="21"/>
  <c r="J86" i="21"/>
  <c r="I86" i="21"/>
  <c r="G86" i="21"/>
  <c r="M85" i="21"/>
  <c r="K85" i="21"/>
  <c r="J85" i="21"/>
  <c r="I85" i="21"/>
  <c r="G85" i="21"/>
  <c r="M84" i="21"/>
  <c r="K84" i="21"/>
  <c r="J84" i="21"/>
  <c r="I84" i="21"/>
  <c r="G84" i="21"/>
  <c r="M83" i="21"/>
  <c r="K83" i="21"/>
  <c r="J83" i="21"/>
  <c r="I83" i="21"/>
  <c r="G83" i="21"/>
  <c r="M82" i="21"/>
  <c r="K82" i="21"/>
  <c r="J82" i="21"/>
  <c r="I82" i="21"/>
  <c r="G82" i="21"/>
  <c r="M81" i="21"/>
  <c r="K81" i="21"/>
  <c r="J81" i="21"/>
  <c r="I81" i="21"/>
  <c r="G81" i="21"/>
  <c r="M80" i="21"/>
  <c r="K80" i="21"/>
  <c r="J80" i="21"/>
  <c r="I80" i="21"/>
  <c r="G80" i="21"/>
  <c r="M79" i="21"/>
  <c r="K79" i="21"/>
  <c r="J79" i="21"/>
  <c r="I79" i="21"/>
  <c r="G79" i="21"/>
  <c r="M78" i="21"/>
  <c r="K78" i="21"/>
  <c r="J78" i="21"/>
  <c r="I78" i="21"/>
  <c r="G78" i="21"/>
  <c r="M77" i="21"/>
  <c r="K77" i="21"/>
  <c r="J77" i="21"/>
  <c r="I77" i="21"/>
  <c r="G77" i="21"/>
  <c r="M76" i="21"/>
  <c r="K76" i="21"/>
  <c r="J76" i="21"/>
  <c r="I76" i="21"/>
  <c r="G76" i="21"/>
  <c r="M75" i="21"/>
  <c r="K75" i="21"/>
  <c r="J75" i="21"/>
  <c r="I75" i="21"/>
  <c r="G75" i="21"/>
  <c r="M74" i="21"/>
  <c r="K74" i="21"/>
  <c r="J74" i="21"/>
  <c r="I74" i="21"/>
  <c r="G74" i="21"/>
  <c r="M73" i="21"/>
  <c r="K73" i="21"/>
  <c r="J73" i="21"/>
  <c r="I73" i="21"/>
  <c r="G73" i="21"/>
  <c r="M72" i="21"/>
  <c r="K72" i="21"/>
  <c r="J72" i="21"/>
  <c r="I72" i="21"/>
  <c r="G72" i="21"/>
  <c r="M71" i="21"/>
  <c r="K71" i="21"/>
  <c r="J71" i="21"/>
  <c r="I71" i="21"/>
  <c r="G71" i="21"/>
  <c r="M70" i="21"/>
  <c r="K70" i="21"/>
  <c r="J70" i="21"/>
  <c r="I70" i="21"/>
  <c r="G70" i="21"/>
  <c r="M69" i="21"/>
  <c r="K69" i="21"/>
  <c r="J69" i="21"/>
  <c r="I69" i="21"/>
  <c r="G69" i="21"/>
  <c r="M68" i="21"/>
  <c r="K68" i="21"/>
  <c r="J68" i="21"/>
  <c r="I68" i="21"/>
  <c r="G68" i="21"/>
  <c r="M67" i="21"/>
  <c r="K67" i="21"/>
  <c r="J67" i="21"/>
  <c r="I67" i="21"/>
  <c r="G67" i="21"/>
  <c r="M66" i="21"/>
  <c r="K66" i="21"/>
  <c r="I66" i="21"/>
  <c r="G66" i="21"/>
  <c r="M65" i="21"/>
  <c r="K65" i="21"/>
  <c r="I65" i="21"/>
  <c r="G65" i="21"/>
  <c r="M64" i="21"/>
  <c r="K64" i="21"/>
  <c r="I64" i="21"/>
  <c r="G64" i="21"/>
  <c r="M63" i="21"/>
  <c r="K63" i="21"/>
  <c r="I63" i="21"/>
  <c r="G63" i="21"/>
  <c r="M62" i="21"/>
  <c r="K62" i="21"/>
  <c r="I62" i="21"/>
  <c r="G62" i="21"/>
  <c r="M61" i="21"/>
  <c r="K61" i="21"/>
  <c r="J61" i="21"/>
  <c r="I61" i="21"/>
  <c r="G61" i="21"/>
  <c r="M60" i="21"/>
  <c r="K60" i="21"/>
  <c r="J60" i="21"/>
  <c r="I60" i="21"/>
  <c r="G60" i="21"/>
  <c r="M59" i="21"/>
  <c r="K59" i="21"/>
  <c r="J59" i="21"/>
  <c r="I59" i="21"/>
  <c r="G59" i="21"/>
  <c r="M58" i="21"/>
  <c r="K58" i="21"/>
  <c r="J58" i="21"/>
  <c r="I58" i="21"/>
  <c r="G58" i="21"/>
  <c r="M57" i="21"/>
  <c r="K57" i="21"/>
  <c r="J57" i="21"/>
  <c r="I57" i="21"/>
  <c r="G57" i="21"/>
  <c r="M56" i="21"/>
  <c r="K56" i="21"/>
  <c r="J56" i="21"/>
  <c r="I56" i="21"/>
  <c r="G56" i="21"/>
  <c r="M55" i="21"/>
  <c r="K55" i="21"/>
  <c r="J55" i="21"/>
  <c r="I55" i="21"/>
  <c r="G55" i="21"/>
  <c r="M54" i="21"/>
  <c r="K54" i="21"/>
  <c r="J54" i="21"/>
  <c r="I54" i="21"/>
  <c r="G54" i="21"/>
  <c r="M53" i="21"/>
  <c r="K53" i="21"/>
  <c r="J53" i="21"/>
  <c r="I53" i="21"/>
  <c r="G53" i="21"/>
  <c r="M52" i="21"/>
  <c r="K52" i="21"/>
  <c r="J52" i="21"/>
  <c r="I52" i="21"/>
  <c r="G52" i="21"/>
  <c r="M51" i="21"/>
  <c r="K51" i="21"/>
  <c r="J51" i="21"/>
  <c r="I51" i="21"/>
  <c r="G51" i="21"/>
  <c r="M50" i="21"/>
  <c r="K50" i="21"/>
  <c r="J50" i="21"/>
  <c r="I50" i="21"/>
  <c r="G50" i="21"/>
  <c r="M49" i="21"/>
  <c r="K49" i="21"/>
  <c r="J49" i="21"/>
  <c r="I49" i="21"/>
  <c r="G49" i="21"/>
  <c r="M48" i="21"/>
  <c r="K48" i="21"/>
  <c r="J48" i="21"/>
  <c r="I48" i="21"/>
  <c r="G48" i="21"/>
  <c r="M47" i="21"/>
  <c r="K47" i="21"/>
  <c r="J47" i="21"/>
  <c r="I47" i="21"/>
  <c r="G47" i="21"/>
  <c r="M46" i="21"/>
  <c r="K46" i="21"/>
  <c r="I46" i="21"/>
  <c r="G46" i="21"/>
  <c r="M45" i="21"/>
  <c r="K45" i="21"/>
  <c r="J45" i="21"/>
  <c r="I45" i="21"/>
  <c r="G45" i="21"/>
  <c r="M44" i="21"/>
  <c r="K44" i="21"/>
  <c r="J44" i="21"/>
  <c r="I44" i="21"/>
  <c r="G44" i="21"/>
  <c r="M43" i="21"/>
  <c r="K43" i="21"/>
  <c r="J43" i="21"/>
  <c r="I43" i="21"/>
  <c r="G43" i="21"/>
  <c r="M42" i="21"/>
  <c r="K42" i="21"/>
  <c r="J42" i="21"/>
  <c r="I42" i="21"/>
  <c r="G42" i="21"/>
  <c r="M41" i="21"/>
  <c r="K41" i="21"/>
  <c r="J41" i="21"/>
  <c r="I41" i="21"/>
  <c r="G41" i="21"/>
  <c r="M40" i="21"/>
  <c r="K40" i="21"/>
  <c r="J40" i="21"/>
  <c r="I40" i="21"/>
  <c r="G40" i="21"/>
  <c r="M39" i="21"/>
  <c r="K39" i="21"/>
  <c r="J39" i="21"/>
  <c r="I39" i="21"/>
  <c r="G39" i="21"/>
  <c r="M38" i="21"/>
  <c r="K38" i="21"/>
  <c r="J38" i="21"/>
  <c r="I38" i="21"/>
  <c r="G38" i="21"/>
  <c r="M37" i="21"/>
  <c r="K37" i="21"/>
  <c r="J37" i="21"/>
  <c r="I37" i="21"/>
  <c r="G37" i="21"/>
  <c r="M36" i="21"/>
  <c r="K36" i="21"/>
  <c r="J36" i="21"/>
  <c r="I36" i="21"/>
  <c r="G36" i="21"/>
  <c r="M35" i="21"/>
  <c r="K35" i="21"/>
  <c r="J35" i="21"/>
  <c r="I35" i="21"/>
  <c r="G35" i="21"/>
  <c r="M34" i="21"/>
  <c r="K34" i="21"/>
  <c r="J34" i="21"/>
  <c r="I34" i="21"/>
  <c r="G34" i="21"/>
  <c r="M33" i="21"/>
  <c r="K33" i="21"/>
  <c r="J33" i="21"/>
  <c r="I33" i="21"/>
  <c r="G33" i="21"/>
  <c r="M32" i="21"/>
  <c r="K32" i="21"/>
  <c r="J32" i="21"/>
  <c r="I32" i="21"/>
  <c r="G32" i="21"/>
  <c r="M31" i="21"/>
  <c r="K31" i="21"/>
  <c r="J31" i="21"/>
  <c r="I31" i="21"/>
  <c r="G31" i="21"/>
  <c r="M30" i="21"/>
  <c r="K30" i="21"/>
  <c r="J30" i="21"/>
  <c r="I30" i="21"/>
  <c r="G30" i="21"/>
  <c r="M29" i="21"/>
  <c r="K29" i="21"/>
  <c r="J29" i="21"/>
  <c r="I29" i="21"/>
  <c r="G29" i="21"/>
  <c r="M28" i="21"/>
  <c r="K28" i="21"/>
  <c r="J28" i="21"/>
  <c r="I28" i="21"/>
  <c r="G28" i="21"/>
  <c r="M27" i="21"/>
  <c r="K27" i="21"/>
  <c r="J27" i="21"/>
  <c r="I27" i="21"/>
  <c r="G27" i="21"/>
  <c r="M26" i="21"/>
  <c r="K26" i="21"/>
  <c r="J26" i="21"/>
  <c r="I26" i="21"/>
  <c r="G26" i="21"/>
  <c r="M25" i="21"/>
  <c r="K25" i="21"/>
  <c r="J25" i="21"/>
  <c r="I25" i="21"/>
  <c r="G25" i="21"/>
  <c r="M24" i="21"/>
  <c r="K24" i="21"/>
  <c r="J24" i="21"/>
  <c r="I24" i="21"/>
  <c r="G24" i="21"/>
  <c r="M23" i="21"/>
  <c r="K23" i="21"/>
  <c r="J23" i="21"/>
  <c r="I23" i="21"/>
  <c r="G23" i="21"/>
  <c r="M22" i="21"/>
  <c r="K22" i="21"/>
  <c r="J22" i="21"/>
  <c r="I22" i="21"/>
  <c r="G22" i="21"/>
  <c r="M21" i="21"/>
  <c r="K21" i="21"/>
  <c r="J21" i="21"/>
  <c r="I21" i="21"/>
  <c r="G21" i="21"/>
  <c r="M20" i="21"/>
  <c r="K20" i="21"/>
  <c r="J20" i="21"/>
  <c r="I20" i="21"/>
  <c r="G20" i="21"/>
  <c r="M19" i="21"/>
  <c r="K19" i="21"/>
  <c r="J19" i="21"/>
  <c r="I19" i="21"/>
  <c r="G19" i="21"/>
  <c r="M18" i="21"/>
  <c r="K18" i="21"/>
  <c r="J18" i="21"/>
  <c r="I18" i="21"/>
  <c r="G18" i="21"/>
  <c r="M17" i="21"/>
  <c r="K17" i="21"/>
  <c r="J17" i="21"/>
  <c r="I17" i="21"/>
  <c r="G17" i="21"/>
  <c r="M16" i="21"/>
  <c r="K16" i="21"/>
  <c r="J16" i="21"/>
  <c r="I16" i="21"/>
  <c r="G16" i="21"/>
  <c r="M15" i="21"/>
  <c r="K15" i="21"/>
  <c r="J15" i="21"/>
  <c r="I15" i="21"/>
  <c r="G15" i="21"/>
  <c r="M14" i="21"/>
  <c r="K14" i="21"/>
  <c r="J14" i="21"/>
  <c r="I14" i="21"/>
  <c r="G14" i="21"/>
  <c r="M13" i="21"/>
  <c r="K13" i="21"/>
  <c r="J13" i="21"/>
  <c r="I13" i="21"/>
  <c r="G13" i="21"/>
  <c r="M12" i="21"/>
  <c r="K12" i="21"/>
  <c r="J12" i="21"/>
  <c r="I12" i="21"/>
  <c r="G12" i="21"/>
  <c r="M11" i="21"/>
  <c r="K11" i="21"/>
  <c r="J11" i="21"/>
  <c r="I11" i="21"/>
  <c r="G11" i="21"/>
  <c r="M10" i="21"/>
  <c r="K10" i="21"/>
  <c r="J10" i="21"/>
  <c r="I10" i="21"/>
  <c r="G10" i="21"/>
  <c r="M9" i="21"/>
  <c r="K9" i="21"/>
  <c r="J9" i="21"/>
  <c r="I9" i="21"/>
  <c r="G9" i="21"/>
  <c r="M8" i="21"/>
  <c r="K8" i="21"/>
  <c r="J8" i="21"/>
  <c r="I8" i="21"/>
  <c r="G8" i="21"/>
  <c r="M10" i="20"/>
  <c r="L10" i="20"/>
  <c r="K10" i="20"/>
  <c r="J10" i="20"/>
  <c r="I10" i="20"/>
  <c r="H10" i="20"/>
  <c r="G10" i="20"/>
  <c r="F10" i="20"/>
  <c r="M9" i="20"/>
  <c r="K9" i="20"/>
  <c r="I9" i="20"/>
  <c r="G9" i="20"/>
  <c r="M8" i="20"/>
  <c r="K8" i="20"/>
  <c r="I8" i="20"/>
  <c r="G8" i="20"/>
  <c r="M7" i="20"/>
  <c r="K7" i="20"/>
  <c r="I7" i="20"/>
  <c r="G7" i="20"/>
  <c r="M87" i="19"/>
  <c r="K87" i="19"/>
  <c r="I87" i="19"/>
  <c r="G87" i="19"/>
  <c r="F87" i="19"/>
  <c r="M86" i="19"/>
  <c r="K86" i="19"/>
  <c r="J86" i="19"/>
  <c r="I86" i="19"/>
  <c r="G86" i="19"/>
  <c r="M85" i="19"/>
  <c r="K85" i="19"/>
  <c r="J85" i="19"/>
  <c r="I85" i="19"/>
  <c r="G85" i="19"/>
  <c r="M84" i="19"/>
  <c r="K84" i="19"/>
  <c r="J84" i="19"/>
  <c r="I84" i="19"/>
  <c r="G84" i="19"/>
  <c r="M83" i="19"/>
  <c r="K83" i="19"/>
  <c r="J83" i="19"/>
  <c r="I83" i="19"/>
  <c r="G83" i="19"/>
  <c r="M82" i="19"/>
  <c r="K82" i="19"/>
  <c r="J82" i="19"/>
  <c r="I82" i="19"/>
  <c r="G82" i="19"/>
  <c r="M81" i="19"/>
  <c r="K81" i="19"/>
  <c r="J81" i="19"/>
  <c r="I81" i="19"/>
  <c r="G81" i="19"/>
  <c r="M80" i="19"/>
  <c r="K80" i="19"/>
  <c r="J80" i="19"/>
  <c r="I80" i="19"/>
  <c r="G80" i="19"/>
  <c r="M79" i="19"/>
  <c r="K79" i="19"/>
  <c r="J79" i="19"/>
  <c r="I79" i="19"/>
  <c r="G79" i="19"/>
  <c r="M78" i="19"/>
  <c r="K78" i="19"/>
  <c r="J78" i="19"/>
  <c r="I78" i="19"/>
  <c r="G78" i="19"/>
  <c r="M77" i="19"/>
  <c r="K77" i="19"/>
  <c r="J77" i="19"/>
  <c r="I77" i="19"/>
  <c r="G77" i="19"/>
  <c r="M76" i="19"/>
  <c r="K76" i="19"/>
  <c r="J76" i="19"/>
  <c r="I76" i="19"/>
  <c r="G76" i="19"/>
  <c r="M75" i="19"/>
  <c r="K75" i="19"/>
  <c r="J75" i="19"/>
  <c r="I75" i="19"/>
  <c r="G75" i="19"/>
  <c r="M74" i="19"/>
  <c r="K74" i="19"/>
  <c r="J74" i="19"/>
  <c r="I74" i="19"/>
  <c r="G74" i="19"/>
  <c r="M73" i="19"/>
  <c r="K73" i="19"/>
  <c r="J73" i="19"/>
  <c r="I73" i="19"/>
  <c r="G73" i="19"/>
  <c r="M72" i="19"/>
  <c r="K72" i="19"/>
  <c r="J72" i="19"/>
  <c r="I72" i="19"/>
  <c r="G72" i="19"/>
  <c r="M71" i="19"/>
  <c r="K71" i="19"/>
  <c r="J71" i="19"/>
  <c r="I71" i="19"/>
  <c r="G71" i="19"/>
  <c r="M70" i="19"/>
  <c r="K70" i="19"/>
  <c r="J70" i="19"/>
  <c r="I70" i="19"/>
  <c r="G70" i="19"/>
  <c r="M69" i="19"/>
  <c r="K69" i="19"/>
  <c r="J69" i="19"/>
  <c r="I69" i="19"/>
  <c r="G69" i="19"/>
  <c r="M68" i="19"/>
  <c r="K68" i="19"/>
  <c r="J68" i="19"/>
  <c r="I68" i="19"/>
  <c r="G68" i="19"/>
  <c r="M67" i="19"/>
  <c r="K67" i="19"/>
  <c r="J67" i="19"/>
  <c r="I67" i="19"/>
  <c r="G67" i="19"/>
  <c r="M66" i="19"/>
  <c r="K66" i="19"/>
  <c r="I66" i="19"/>
  <c r="G66" i="19"/>
  <c r="M65" i="19"/>
  <c r="K65" i="19"/>
  <c r="I65" i="19"/>
  <c r="G65" i="19"/>
  <c r="M64" i="19"/>
  <c r="K64" i="19"/>
  <c r="I64" i="19"/>
  <c r="G64" i="19"/>
  <c r="M63" i="19"/>
  <c r="K63" i="19"/>
  <c r="I63" i="19"/>
  <c r="G63" i="19"/>
  <c r="M62" i="19"/>
  <c r="K62" i="19"/>
  <c r="I62" i="19"/>
  <c r="G62" i="19"/>
  <c r="M61" i="19"/>
  <c r="K61" i="19"/>
  <c r="J61" i="19"/>
  <c r="I61" i="19"/>
  <c r="G61" i="19"/>
  <c r="M60" i="19"/>
  <c r="K60" i="19"/>
  <c r="J60" i="19"/>
  <c r="I60" i="19"/>
  <c r="G60" i="19"/>
  <c r="M59" i="19"/>
  <c r="K59" i="19"/>
  <c r="J59" i="19"/>
  <c r="I59" i="19"/>
  <c r="G59" i="19"/>
  <c r="M58" i="19"/>
  <c r="K58" i="19"/>
  <c r="J58" i="19"/>
  <c r="I58" i="19"/>
  <c r="G58" i="19"/>
  <c r="M57" i="19"/>
  <c r="K57" i="19"/>
  <c r="J57" i="19"/>
  <c r="I57" i="19"/>
  <c r="G57" i="19"/>
  <c r="M56" i="19"/>
  <c r="K56" i="19"/>
  <c r="J56" i="19"/>
  <c r="I56" i="19"/>
  <c r="G56" i="19"/>
  <c r="M55" i="19"/>
  <c r="K55" i="19"/>
  <c r="J55" i="19"/>
  <c r="I55" i="19"/>
  <c r="G55" i="19"/>
  <c r="M54" i="19"/>
  <c r="K54" i="19"/>
  <c r="J54" i="19"/>
  <c r="I54" i="19"/>
  <c r="G54" i="19"/>
  <c r="M53" i="19"/>
  <c r="K53" i="19"/>
  <c r="J53" i="19"/>
  <c r="I53" i="19"/>
  <c r="G53" i="19"/>
  <c r="M52" i="19"/>
  <c r="K52" i="19"/>
  <c r="J52" i="19"/>
  <c r="I52" i="19"/>
  <c r="G52" i="19"/>
  <c r="M51" i="19"/>
  <c r="K51" i="19"/>
  <c r="J51" i="19"/>
  <c r="I51" i="19"/>
  <c r="G51" i="19"/>
  <c r="M50" i="19"/>
  <c r="K50" i="19"/>
  <c r="J50" i="19"/>
  <c r="I50" i="19"/>
  <c r="G50" i="19"/>
  <c r="M49" i="19"/>
  <c r="K49" i="19"/>
  <c r="J49" i="19"/>
  <c r="I49" i="19"/>
  <c r="G49" i="19"/>
  <c r="M48" i="19"/>
  <c r="K48" i="19"/>
  <c r="J48" i="19"/>
  <c r="I48" i="19"/>
  <c r="G48" i="19"/>
  <c r="M47" i="19"/>
  <c r="K47" i="19"/>
  <c r="J47" i="19"/>
  <c r="I47" i="19"/>
  <c r="G47" i="19"/>
  <c r="M46" i="19"/>
  <c r="K46" i="19"/>
  <c r="I46" i="19"/>
  <c r="G46" i="19"/>
  <c r="M45" i="19"/>
  <c r="K45" i="19"/>
  <c r="J45" i="19"/>
  <c r="I45" i="19"/>
  <c r="G45" i="19"/>
  <c r="M44" i="19"/>
  <c r="K44" i="19"/>
  <c r="J44" i="19"/>
  <c r="I44" i="19"/>
  <c r="G44" i="19"/>
  <c r="M43" i="19"/>
  <c r="K43" i="19"/>
  <c r="J43" i="19"/>
  <c r="I43" i="19"/>
  <c r="G43" i="19"/>
  <c r="M42" i="19"/>
  <c r="K42" i="19"/>
  <c r="J42" i="19"/>
  <c r="I42" i="19"/>
  <c r="G42" i="19"/>
  <c r="M41" i="19"/>
  <c r="K41" i="19"/>
  <c r="J41" i="19"/>
  <c r="I41" i="19"/>
  <c r="G41" i="19"/>
  <c r="M40" i="19"/>
  <c r="K40" i="19"/>
  <c r="J40" i="19"/>
  <c r="I40" i="19"/>
  <c r="G40" i="19"/>
  <c r="M39" i="19"/>
  <c r="K39" i="19"/>
  <c r="J39" i="19"/>
  <c r="I39" i="19"/>
  <c r="G39" i="19"/>
  <c r="M38" i="19"/>
  <c r="K38" i="19"/>
  <c r="J38" i="19"/>
  <c r="I38" i="19"/>
  <c r="G38" i="19"/>
  <c r="M37" i="19"/>
  <c r="K37" i="19"/>
  <c r="J37" i="19"/>
  <c r="I37" i="19"/>
  <c r="G37" i="19"/>
  <c r="M36" i="19"/>
  <c r="K36" i="19"/>
  <c r="J36" i="19"/>
  <c r="I36" i="19"/>
  <c r="G36" i="19"/>
  <c r="M35" i="19"/>
  <c r="K35" i="19"/>
  <c r="J35" i="19"/>
  <c r="I35" i="19"/>
  <c r="G35" i="19"/>
  <c r="M34" i="19"/>
  <c r="K34" i="19"/>
  <c r="J34" i="19"/>
  <c r="I34" i="19"/>
  <c r="G34" i="19"/>
  <c r="M33" i="19"/>
  <c r="K33" i="19"/>
  <c r="J33" i="19"/>
  <c r="I33" i="19"/>
  <c r="G33" i="19"/>
  <c r="M32" i="19"/>
  <c r="K32" i="19"/>
  <c r="J32" i="19"/>
  <c r="I32" i="19"/>
  <c r="G32" i="19"/>
  <c r="M31" i="19"/>
  <c r="K31" i="19"/>
  <c r="J31" i="19"/>
  <c r="I31" i="19"/>
  <c r="G31" i="19"/>
  <c r="M30" i="19"/>
  <c r="K30" i="19"/>
  <c r="J30" i="19"/>
  <c r="I30" i="19"/>
  <c r="G30" i="19"/>
  <c r="M29" i="19"/>
  <c r="K29" i="19"/>
  <c r="J29" i="19"/>
  <c r="I29" i="19"/>
  <c r="G29" i="19"/>
  <c r="M28" i="19"/>
  <c r="K28" i="19"/>
  <c r="J28" i="19"/>
  <c r="I28" i="19"/>
  <c r="G28" i="19"/>
  <c r="M27" i="19"/>
  <c r="K27" i="19"/>
  <c r="J27" i="19"/>
  <c r="I27" i="19"/>
  <c r="G27" i="19"/>
  <c r="M26" i="19"/>
  <c r="K26" i="19"/>
  <c r="J26" i="19"/>
  <c r="I26" i="19"/>
  <c r="G26" i="19"/>
  <c r="M25" i="19"/>
  <c r="K25" i="19"/>
  <c r="J25" i="19"/>
  <c r="I25" i="19"/>
  <c r="G25" i="19"/>
  <c r="M24" i="19"/>
  <c r="K24" i="19"/>
  <c r="J24" i="19"/>
  <c r="I24" i="19"/>
  <c r="G24" i="19"/>
  <c r="M23" i="19"/>
  <c r="K23" i="19"/>
  <c r="J23" i="19"/>
  <c r="I23" i="19"/>
  <c r="G23" i="19"/>
  <c r="M22" i="19"/>
  <c r="K22" i="19"/>
  <c r="J22" i="19"/>
  <c r="I22" i="19"/>
  <c r="G22" i="19"/>
  <c r="M21" i="19"/>
  <c r="K21" i="19"/>
  <c r="J21" i="19"/>
  <c r="I21" i="19"/>
  <c r="G21" i="19"/>
  <c r="M20" i="19"/>
  <c r="K20" i="19"/>
  <c r="J20" i="19"/>
  <c r="I20" i="19"/>
  <c r="G20" i="19"/>
  <c r="M19" i="19"/>
  <c r="K19" i="19"/>
  <c r="J19" i="19"/>
  <c r="I19" i="19"/>
  <c r="G19" i="19"/>
  <c r="M18" i="19"/>
  <c r="K18" i="19"/>
  <c r="J18" i="19"/>
  <c r="I18" i="19"/>
  <c r="G18" i="19"/>
  <c r="M17" i="19"/>
  <c r="K17" i="19"/>
  <c r="J17" i="19"/>
  <c r="I17" i="19"/>
  <c r="G17" i="19"/>
  <c r="M16" i="19"/>
  <c r="K16" i="19"/>
  <c r="J16" i="19"/>
  <c r="I16" i="19"/>
  <c r="G16" i="19"/>
  <c r="M15" i="19"/>
  <c r="K15" i="19"/>
  <c r="J15" i="19"/>
  <c r="I15" i="19"/>
  <c r="G15" i="19"/>
  <c r="M14" i="19"/>
  <c r="K14" i="19"/>
  <c r="J14" i="19"/>
  <c r="I14" i="19"/>
  <c r="G14" i="19"/>
  <c r="M13" i="19"/>
  <c r="K13" i="19"/>
  <c r="J13" i="19"/>
  <c r="I13" i="19"/>
  <c r="G13" i="19"/>
  <c r="M12" i="19"/>
  <c r="K12" i="19"/>
  <c r="J12" i="19"/>
  <c r="I12" i="19"/>
  <c r="G12" i="19"/>
  <c r="M11" i="19"/>
  <c r="K11" i="19"/>
  <c r="J11" i="19"/>
  <c r="I11" i="19"/>
  <c r="G11" i="19"/>
  <c r="M10" i="19"/>
  <c r="K10" i="19"/>
  <c r="J10" i="19"/>
  <c r="I10" i="19"/>
  <c r="G10" i="19"/>
  <c r="M9" i="19"/>
  <c r="K9" i="19"/>
  <c r="J9" i="19"/>
  <c r="I9" i="19"/>
  <c r="G9" i="19"/>
  <c r="M8" i="19"/>
  <c r="K8" i="19"/>
  <c r="J8" i="19"/>
  <c r="I8" i="19"/>
  <c r="G8" i="19"/>
  <c r="M10" i="18"/>
  <c r="L10" i="18"/>
  <c r="K10" i="18"/>
  <c r="J10" i="18"/>
  <c r="I10" i="18"/>
  <c r="H10" i="18"/>
  <c r="G10" i="18"/>
  <c r="F10" i="18"/>
  <c r="M9" i="18"/>
  <c r="K9" i="18"/>
  <c r="I9" i="18"/>
  <c r="G9" i="18"/>
  <c r="M8" i="18"/>
  <c r="K8" i="18"/>
  <c r="I8" i="18"/>
  <c r="G8" i="18"/>
  <c r="M7" i="18"/>
  <c r="K7" i="18"/>
  <c r="I7" i="18"/>
  <c r="G7" i="18"/>
  <c r="M87" i="17"/>
  <c r="K87" i="17"/>
  <c r="I87" i="17"/>
  <c r="G87" i="17"/>
  <c r="F87" i="17"/>
  <c r="M86" i="17"/>
  <c r="K86" i="17"/>
  <c r="J86" i="17"/>
  <c r="I86" i="17"/>
  <c r="G86" i="17"/>
  <c r="M85" i="17"/>
  <c r="K85" i="17"/>
  <c r="J85" i="17"/>
  <c r="I85" i="17"/>
  <c r="G85" i="17"/>
  <c r="M84" i="17"/>
  <c r="K84" i="17"/>
  <c r="J84" i="17"/>
  <c r="I84" i="17"/>
  <c r="G84" i="17"/>
  <c r="M83" i="17"/>
  <c r="K83" i="17"/>
  <c r="J83" i="17"/>
  <c r="I83" i="17"/>
  <c r="G83" i="17"/>
  <c r="M82" i="17"/>
  <c r="K82" i="17"/>
  <c r="J82" i="17"/>
  <c r="I82" i="17"/>
  <c r="G82" i="17"/>
  <c r="M81" i="17"/>
  <c r="K81" i="17"/>
  <c r="J81" i="17"/>
  <c r="I81" i="17"/>
  <c r="G81" i="17"/>
  <c r="M80" i="17"/>
  <c r="K80" i="17"/>
  <c r="J80" i="17"/>
  <c r="I80" i="17"/>
  <c r="G80" i="17"/>
  <c r="M79" i="17"/>
  <c r="K79" i="17"/>
  <c r="J79" i="17"/>
  <c r="I79" i="17"/>
  <c r="G79" i="17"/>
  <c r="M78" i="17"/>
  <c r="K78" i="17"/>
  <c r="J78" i="17"/>
  <c r="I78" i="17"/>
  <c r="G78" i="17"/>
  <c r="M77" i="17"/>
  <c r="K77" i="17"/>
  <c r="J77" i="17"/>
  <c r="I77" i="17"/>
  <c r="G77" i="17"/>
  <c r="M76" i="17"/>
  <c r="K76" i="17"/>
  <c r="J76" i="17"/>
  <c r="I76" i="17"/>
  <c r="G76" i="17"/>
  <c r="M75" i="17"/>
  <c r="K75" i="17"/>
  <c r="J75" i="17"/>
  <c r="I75" i="17"/>
  <c r="G75" i="17"/>
  <c r="M74" i="17"/>
  <c r="K74" i="17"/>
  <c r="J74" i="17"/>
  <c r="I74" i="17"/>
  <c r="G74" i="17"/>
  <c r="M73" i="17"/>
  <c r="K73" i="17"/>
  <c r="J73" i="17"/>
  <c r="I73" i="17"/>
  <c r="G73" i="17"/>
  <c r="M72" i="17"/>
  <c r="K72" i="17"/>
  <c r="J72" i="17"/>
  <c r="I72" i="17"/>
  <c r="G72" i="17"/>
  <c r="M71" i="17"/>
  <c r="K71" i="17"/>
  <c r="J71" i="17"/>
  <c r="I71" i="17"/>
  <c r="G71" i="17"/>
  <c r="M70" i="17"/>
  <c r="K70" i="17"/>
  <c r="J70" i="17"/>
  <c r="I70" i="17"/>
  <c r="G70" i="17"/>
  <c r="M69" i="17"/>
  <c r="K69" i="17"/>
  <c r="J69" i="17"/>
  <c r="I69" i="17"/>
  <c r="G69" i="17"/>
  <c r="M68" i="17"/>
  <c r="K68" i="17"/>
  <c r="J68" i="17"/>
  <c r="I68" i="17"/>
  <c r="G68" i="17"/>
  <c r="M67" i="17"/>
  <c r="K67" i="17"/>
  <c r="J67" i="17"/>
  <c r="I67" i="17"/>
  <c r="G67" i="17"/>
  <c r="M66" i="17"/>
  <c r="K66" i="17"/>
  <c r="I66" i="17"/>
  <c r="G66" i="17"/>
  <c r="M65" i="17"/>
  <c r="K65" i="17"/>
  <c r="I65" i="17"/>
  <c r="G65" i="17"/>
  <c r="M64" i="17"/>
  <c r="K64" i="17"/>
  <c r="I64" i="17"/>
  <c r="G64" i="17"/>
  <c r="M63" i="17"/>
  <c r="K63" i="17"/>
  <c r="I63" i="17"/>
  <c r="G63" i="17"/>
  <c r="M62" i="17"/>
  <c r="K62" i="17"/>
  <c r="I62" i="17"/>
  <c r="G62" i="17"/>
  <c r="M61" i="17"/>
  <c r="K61" i="17"/>
  <c r="J61" i="17"/>
  <c r="I61" i="17"/>
  <c r="G61" i="17"/>
  <c r="M60" i="17"/>
  <c r="K60" i="17"/>
  <c r="J60" i="17"/>
  <c r="I60" i="17"/>
  <c r="G60" i="17"/>
  <c r="M59" i="17"/>
  <c r="K59" i="17"/>
  <c r="J59" i="17"/>
  <c r="I59" i="17"/>
  <c r="G59" i="17"/>
  <c r="M58" i="17"/>
  <c r="K58" i="17"/>
  <c r="J58" i="17"/>
  <c r="I58" i="17"/>
  <c r="G58" i="17"/>
  <c r="M57" i="17"/>
  <c r="K57" i="17"/>
  <c r="J57" i="17"/>
  <c r="I57" i="17"/>
  <c r="G57" i="17"/>
  <c r="M56" i="17"/>
  <c r="K56" i="17"/>
  <c r="J56" i="17"/>
  <c r="I56" i="17"/>
  <c r="G56" i="17"/>
  <c r="M55" i="17"/>
  <c r="K55" i="17"/>
  <c r="J55" i="17"/>
  <c r="I55" i="17"/>
  <c r="G55" i="17"/>
  <c r="M54" i="17"/>
  <c r="K54" i="17"/>
  <c r="J54" i="17"/>
  <c r="I54" i="17"/>
  <c r="G54" i="17"/>
  <c r="M53" i="17"/>
  <c r="K53" i="17"/>
  <c r="J53" i="17"/>
  <c r="I53" i="17"/>
  <c r="G53" i="17"/>
  <c r="M52" i="17"/>
  <c r="K52" i="17"/>
  <c r="J52" i="17"/>
  <c r="I52" i="17"/>
  <c r="G52" i="17"/>
  <c r="M51" i="17"/>
  <c r="K51" i="17"/>
  <c r="J51" i="17"/>
  <c r="I51" i="17"/>
  <c r="G51" i="17"/>
  <c r="M50" i="17"/>
  <c r="K50" i="17"/>
  <c r="J50" i="17"/>
  <c r="I50" i="17"/>
  <c r="G50" i="17"/>
  <c r="M49" i="17"/>
  <c r="K49" i="17"/>
  <c r="J49" i="17"/>
  <c r="I49" i="17"/>
  <c r="G49" i="17"/>
  <c r="M48" i="17"/>
  <c r="K48" i="17"/>
  <c r="J48" i="17"/>
  <c r="I48" i="17"/>
  <c r="G48" i="17"/>
  <c r="M47" i="17"/>
  <c r="K47" i="17"/>
  <c r="J47" i="17"/>
  <c r="I47" i="17"/>
  <c r="G47" i="17"/>
  <c r="M46" i="17"/>
  <c r="K46" i="17"/>
  <c r="I46" i="17"/>
  <c r="G46" i="17"/>
  <c r="M45" i="17"/>
  <c r="K45" i="17"/>
  <c r="J45" i="17"/>
  <c r="I45" i="17"/>
  <c r="G45" i="17"/>
  <c r="M44" i="17"/>
  <c r="K44" i="17"/>
  <c r="J44" i="17"/>
  <c r="I44" i="17"/>
  <c r="G44" i="17"/>
  <c r="M43" i="17"/>
  <c r="K43" i="17"/>
  <c r="J43" i="17"/>
  <c r="I43" i="17"/>
  <c r="G43" i="17"/>
  <c r="M42" i="17"/>
  <c r="K42" i="17"/>
  <c r="J42" i="17"/>
  <c r="I42" i="17"/>
  <c r="G42" i="17"/>
  <c r="M41" i="17"/>
  <c r="K41" i="17"/>
  <c r="J41" i="17"/>
  <c r="I41" i="17"/>
  <c r="G41" i="17"/>
  <c r="M40" i="17"/>
  <c r="K40" i="17"/>
  <c r="J40" i="17"/>
  <c r="I40" i="17"/>
  <c r="G40" i="17"/>
  <c r="M39" i="17"/>
  <c r="K39" i="17"/>
  <c r="J39" i="17"/>
  <c r="I39" i="17"/>
  <c r="G39" i="17"/>
  <c r="M38" i="17"/>
  <c r="K38" i="17"/>
  <c r="J38" i="17"/>
  <c r="I38" i="17"/>
  <c r="G38" i="17"/>
  <c r="M37" i="17"/>
  <c r="K37" i="17"/>
  <c r="J37" i="17"/>
  <c r="I37" i="17"/>
  <c r="G37" i="17"/>
  <c r="M36" i="17"/>
  <c r="K36" i="17"/>
  <c r="J36" i="17"/>
  <c r="I36" i="17"/>
  <c r="G36" i="17"/>
  <c r="M35" i="17"/>
  <c r="K35" i="17"/>
  <c r="J35" i="17"/>
  <c r="I35" i="17"/>
  <c r="G35" i="17"/>
  <c r="M34" i="17"/>
  <c r="K34" i="17"/>
  <c r="J34" i="17"/>
  <c r="I34" i="17"/>
  <c r="G34" i="17"/>
  <c r="M33" i="17"/>
  <c r="K33" i="17"/>
  <c r="J33" i="17"/>
  <c r="I33" i="17"/>
  <c r="G33" i="17"/>
  <c r="M32" i="17"/>
  <c r="K32" i="17"/>
  <c r="J32" i="17"/>
  <c r="I32" i="17"/>
  <c r="G32" i="17"/>
  <c r="M31" i="17"/>
  <c r="K31" i="17"/>
  <c r="J31" i="17"/>
  <c r="I31" i="17"/>
  <c r="G31" i="17"/>
  <c r="M30" i="17"/>
  <c r="K30" i="17"/>
  <c r="J30" i="17"/>
  <c r="I30" i="17"/>
  <c r="G30" i="17"/>
  <c r="M29" i="17"/>
  <c r="K29" i="17"/>
  <c r="J29" i="17"/>
  <c r="I29" i="17"/>
  <c r="G29" i="17"/>
  <c r="M28" i="17"/>
  <c r="K28" i="17"/>
  <c r="J28" i="17"/>
  <c r="I28" i="17"/>
  <c r="G28" i="17"/>
  <c r="M27" i="17"/>
  <c r="K27" i="17"/>
  <c r="J27" i="17"/>
  <c r="I27" i="17"/>
  <c r="G27" i="17"/>
  <c r="M26" i="17"/>
  <c r="K26" i="17"/>
  <c r="J26" i="17"/>
  <c r="I26" i="17"/>
  <c r="G26" i="17"/>
  <c r="M25" i="17"/>
  <c r="K25" i="17"/>
  <c r="J25" i="17"/>
  <c r="I25" i="17"/>
  <c r="G25" i="17"/>
  <c r="M24" i="17"/>
  <c r="K24" i="17"/>
  <c r="J24" i="17"/>
  <c r="I24" i="17"/>
  <c r="G24" i="17"/>
  <c r="M23" i="17"/>
  <c r="K23" i="17"/>
  <c r="J23" i="17"/>
  <c r="I23" i="17"/>
  <c r="G23" i="17"/>
  <c r="M22" i="17"/>
  <c r="K22" i="17"/>
  <c r="J22" i="17"/>
  <c r="I22" i="17"/>
  <c r="G22" i="17"/>
  <c r="M21" i="17"/>
  <c r="K21" i="17"/>
  <c r="J21" i="17"/>
  <c r="I21" i="17"/>
  <c r="G21" i="17"/>
  <c r="M20" i="17"/>
  <c r="K20" i="17"/>
  <c r="J20" i="17"/>
  <c r="I20" i="17"/>
  <c r="G20" i="17"/>
  <c r="M19" i="17"/>
  <c r="K19" i="17"/>
  <c r="J19" i="17"/>
  <c r="I19" i="17"/>
  <c r="G19" i="17"/>
  <c r="M18" i="17"/>
  <c r="K18" i="17"/>
  <c r="J18" i="17"/>
  <c r="I18" i="17"/>
  <c r="G18" i="17"/>
  <c r="M17" i="17"/>
  <c r="K17" i="17"/>
  <c r="J17" i="17"/>
  <c r="I17" i="17"/>
  <c r="G17" i="17"/>
  <c r="M16" i="17"/>
  <c r="K16" i="17"/>
  <c r="J16" i="17"/>
  <c r="I16" i="17"/>
  <c r="G16" i="17"/>
  <c r="M15" i="17"/>
  <c r="K15" i="17"/>
  <c r="J15" i="17"/>
  <c r="I15" i="17"/>
  <c r="G15" i="17"/>
  <c r="M14" i="17"/>
  <c r="K14" i="17"/>
  <c r="J14" i="17"/>
  <c r="I14" i="17"/>
  <c r="G14" i="17"/>
  <c r="M13" i="17"/>
  <c r="K13" i="17"/>
  <c r="J13" i="17"/>
  <c r="I13" i="17"/>
  <c r="G13" i="17"/>
  <c r="M12" i="17"/>
  <c r="K12" i="17"/>
  <c r="J12" i="17"/>
  <c r="I12" i="17"/>
  <c r="G12" i="17"/>
  <c r="M11" i="17"/>
  <c r="K11" i="17"/>
  <c r="J11" i="17"/>
  <c r="I11" i="17"/>
  <c r="G11" i="17"/>
  <c r="M10" i="17"/>
  <c r="K10" i="17"/>
  <c r="J10" i="17"/>
  <c r="I10" i="17"/>
  <c r="G10" i="17"/>
  <c r="M9" i="17"/>
  <c r="K9" i="17"/>
  <c r="J9" i="17"/>
  <c r="I9" i="17"/>
  <c r="G9" i="17"/>
  <c r="M8" i="17"/>
  <c r="K8" i="17"/>
  <c r="J8" i="17"/>
  <c r="I8" i="17"/>
  <c r="G8" i="17"/>
  <c r="M10" i="16"/>
  <c r="L10" i="16"/>
  <c r="K10" i="16"/>
  <c r="J10" i="16"/>
  <c r="I10" i="16"/>
  <c r="H10" i="16"/>
  <c r="G10" i="16"/>
  <c r="F10" i="16"/>
  <c r="M9" i="16"/>
  <c r="K9" i="16"/>
  <c r="I9" i="16"/>
  <c r="G9" i="16"/>
  <c r="M8" i="16"/>
  <c r="K8" i="16"/>
  <c r="I8" i="16"/>
  <c r="G8" i="16"/>
  <c r="M7" i="16"/>
  <c r="K7" i="16"/>
  <c r="I7" i="16"/>
  <c r="G7" i="16"/>
  <c r="M10" i="15"/>
  <c r="L10" i="15"/>
  <c r="K10" i="15"/>
  <c r="J10" i="15"/>
  <c r="I10" i="15"/>
  <c r="H10" i="15"/>
  <c r="G10" i="15"/>
  <c r="F10" i="15"/>
  <c r="M9" i="15"/>
  <c r="K9" i="15"/>
  <c r="I9" i="15"/>
  <c r="G9" i="15"/>
  <c r="M8" i="15"/>
  <c r="K8" i="15"/>
  <c r="I8" i="15"/>
  <c r="G8" i="15"/>
  <c r="M7" i="15"/>
  <c r="K7" i="15"/>
  <c r="I7" i="15"/>
  <c r="G7" i="15"/>
  <c r="H953" i="84"/>
  <c r="H952" i="84"/>
  <c r="H951" i="84"/>
  <c r="H950" i="84"/>
  <c r="H949" i="84"/>
  <c r="H948" i="84"/>
  <c r="H947" i="84"/>
  <c r="H946" i="84"/>
  <c r="H945" i="84"/>
  <c r="H944" i="84"/>
  <c r="H943" i="84"/>
  <c r="H942" i="84"/>
  <c r="H941" i="84"/>
  <c r="H940" i="84"/>
  <c r="H939" i="84"/>
  <c r="H938" i="84"/>
  <c r="H937" i="84"/>
  <c r="H936" i="84"/>
  <c r="H935" i="84"/>
  <c r="H934" i="84"/>
  <c r="H933" i="84"/>
  <c r="H932" i="84"/>
  <c r="H931" i="84"/>
  <c r="H930" i="84"/>
  <c r="H929" i="84"/>
  <c r="H928" i="84"/>
  <c r="H927" i="84"/>
  <c r="H926" i="84"/>
  <c r="H925" i="84"/>
  <c r="H924" i="84"/>
  <c r="H923" i="84"/>
  <c r="H922" i="84"/>
  <c r="H921" i="84"/>
  <c r="H920" i="84"/>
  <c r="H919" i="84"/>
  <c r="H918" i="84"/>
  <c r="H917" i="84"/>
  <c r="H916" i="84"/>
  <c r="H915" i="84"/>
  <c r="H914" i="84"/>
  <c r="H913" i="84"/>
  <c r="H912" i="84"/>
  <c r="H911" i="84"/>
  <c r="H910" i="84"/>
  <c r="H909" i="84"/>
  <c r="H908" i="84"/>
  <c r="H907" i="84"/>
  <c r="H906" i="84"/>
  <c r="H905" i="84"/>
  <c r="H904" i="84"/>
  <c r="H903" i="84"/>
  <c r="H902" i="84"/>
  <c r="H901" i="84"/>
  <c r="H900" i="84"/>
  <c r="H899" i="84"/>
  <c r="H898" i="84"/>
  <c r="H897" i="84"/>
  <c r="H896" i="84"/>
  <c r="H895" i="84"/>
  <c r="H894" i="84"/>
  <c r="H893" i="84"/>
  <c r="H892" i="84"/>
  <c r="H891" i="84"/>
  <c r="H890" i="84"/>
  <c r="H889" i="84"/>
  <c r="H888" i="84"/>
  <c r="H887" i="84"/>
  <c r="H886" i="84"/>
  <c r="H885" i="84"/>
  <c r="H884" i="84"/>
  <c r="H883" i="84"/>
  <c r="H882" i="84"/>
  <c r="H881" i="84"/>
  <c r="H880" i="84"/>
  <c r="H879" i="84"/>
  <c r="H878" i="84"/>
  <c r="H877" i="84"/>
  <c r="H876" i="84"/>
  <c r="H875" i="84"/>
  <c r="H874" i="84"/>
  <c r="H873" i="84"/>
  <c r="H872" i="84"/>
  <c r="H871" i="84"/>
  <c r="H870" i="84"/>
  <c r="H869" i="84"/>
  <c r="H868" i="84"/>
  <c r="H867" i="84"/>
  <c r="H866" i="84"/>
  <c r="H865" i="84"/>
  <c r="H864" i="84"/>
  <c r="H863" i="84"/>
  <c r="H862" i="84"/>
  <c r="H861" i="84"/>
  <c r="H860" i="84"/>
  <c r="H859" i="84"/>
  <c r="H858" i="84"/>
  <c r="H857" i="84"/>
  <c r="H856" i="84"/>
  <c r="H855" i="84"/>
  <c r="H854" i="84"/>
  <c r="H853" i="84"/>
  <c r="H852" i="84"/>
  <c r="H851" i="84"/>
  <c r="H850" i="84"/>
  <c r="H849" i="84"/>
  <c r="H848" i="84"/>
  <c r="H847" i="84"/>
  <c r="H846" i="84"/>
  <c r="H845" i="84"/>
  <c r="H844" i="84"/>
  <c r="H843" i="84"/>
  <c r="H842" i="84"/>
  <c r="H841" i="84"/>
  <c r="H840" i="84"/>
  <c r="H839" i="84"/>
  <c r="H838" i="84"/>
  <c r="H837" i="84"/>
  <c r="H836" i="84"/>
  <c r="H835" i="84"/>
  <c r="H834" i="84"/>
  <c r="H833" i="84"/>
  <c r="H832" i="84"/>
  <c r="H831" i="84"/>
  <c r="H830" i="84"/>
  <c r="H829" i="84"/>
  <c r="H828" i="84"/>
  <c r="H827" i="84"/>
  <c r="H826" i="84"/>
  <c r="H825" i="84"/>
  <c r="H824" i="84"/>
  <c r="H823" i="84"/>
  <c r="H822" i="84"/>
  <c r="H821" i="84"/>
  <c r="H820" i="84"/>
  <c r="H819" i="84"/>
  <c r="H818" i="84"/>
  <c r="H817" i="84"/>
  <c r="H816" i="84"/>
  <c r="H815" i="84"/>
  <c r="H814" i="84"/>
  <c r="H813" i="84"/>
  <c r="H812" i="84"/>
  <c r="H811" i="84"/>
  <c r="H810" i="84"/>
  <c r="H809" i="84"/>
  <c r="H808" i="84"/>
  <c r="H807" i="84"/>
  <c r="H806" i="84"/>
  <c r="H805" i="84"/>
  <c r="H804" i="84"/>
  <c r="H803" i="84"/>
  <c r="H802" i="84"/>
  <c r="H801" i="84"/>
  <c r="H800" i="84"/>
  <c r="H799" i="84"/>
  <c r="H798" i="84"/>
  <c r="H797" i="84"/>
  <c r="H796" i="84"/>
  <c r="H795" i="84"/>
  <c r="H794" i="84"/>
  <c r="H793" i="84"/>
  <c r="H792" i="84"/>
  <c r="H791" i="84"/>
  <c r="H790" i="84"/>
  <c r="H789" i="84"/>
  <c r="H788" i="84"/>
  <c r="H787" i="84"/>
  <c r="H786" i="84"/>
  <c r="H785" i="84"/>
  <c r="H784" i="84"/>
  <c r="H783" i="84"/>
  <c r="H782" i="84"/>
  <c r="H781" i="84"/>
  <c r="H780" i="84"/>
  <c r="H779" i="84"/>
  <c r="H778" i="84"/>
  <c r="H777" i="84"/>
  <c r="H776" i="84"/>
  <c r="H775" i="84"/>
  <c r="H774" i="84"/>
  <c r="H773" i="84"/>
  <c r="H772" i="84"/>
  <c r="H771" i="84"/>
  <c r="H770" i="84"/>
  <c r="H769" i="84"/>
  <c r="H768" i="84"/>
  <c r="H767" i="84"/>
  <c r="H766" i="84"/>
  <c r="H765" i="84"/>
  <c r="H764" i="84"/>
  <c r="H763" i="84"/>
  <c r="H762" i="84"/>
  <c r="H761" i="84"/>
  <c r="H760" i="84"/>
  <c r="H759" i="84"/>
  <c r="H758" i="84"/>
  <c r="H757" i="84"/>
  <c r="H756" i="84"/>
  <c r="H755" i="84"/>
  <c r="H754" i="84"/>
  <c r="H753" i="84"/>
  <c r="H752" i="84"/>
  <c r="H751" i="84"/>
  <c r="H750" i="84"/>
  <c r="H749" i="84"/>
  <c r="H748" i="84"/>
  <c r="H747" i="84"/>
  <c r="H746" i="84"/>
  <c r="H745" i="84"/>
  <c r="H744" i="84"/>
  <c r="H743" i="84"/>
  <c r="H742" i="84"/>
  <c r="H741" i="84"/>
  <c r="H740" i="84"/>
  <c r="H739" i="84"/>
  <c r="H738" i="84"/>
  <c r="H737" i="84"/>
  <c r="H736" i="84"/>
  <c r="H735" i="84"/>
  <c r="H734" i="84"/>
  <c r="H733" i="84"/>
  <c r="H732" i="84"/>
  <c r="H731" i="84"/>
  <c r="H730" i="84"/>
  <c r="H729" i="84"/>
  <c r="H728" i="84"/>
  <c r="H727" i="84"/>
  <c r="H726" i="84"/>
  <c r="H725" i="84"/>
  <c r="H724" i="84"/>
  <c r="H723" i="84"/>
  <c r="H722" i="84"/>
  <c r="H721" i="84"/>
  <c r="H720" i="84"/>
  <c r="H719" i="84"/>
  <c r="H718" i="84"/>
  <c r="H717" i="84"/>
  <c r="H716" i="84"/>
  <c r="H715" i="84"/>
  <c r="H714" i="84"/>
  <c r="H713" i="84"/>
  <c r="H712" i="84"/>
  <c r="H711" i="84"/>
  <c r="H710" i="84"/>
  <c r="H709" i="84"/>
  <c r="H708" i="84"/>
  <c r="H707" i="84"/>
  <c r="H706" i="84"/>
  <c r="H705" i="84"/>
  <c r="H704" i="84"/>
  <c r="H703" i="84"/>
  <c r="H702" i="84"/>
  <c r="H701" i="84"/>
  <c r="H700" i="84"/>
  <c r="H699" i="84"/>
  <c r="H698" i="84"/>
  <c r="H697" i="84"/>
  <c r="H696" i="84"/>
  <c r="H695" i="84"/>
  <c r="H694" i="84"/>
  <c r="H693" i="84"/>
  <c r="H692" i="84"/>
  <c r="H691" i="84"/>
  <c r="H690" i="84"/>
  <c r="H689" i="84"/>
  <c r="H688" i="84"/>
  <c r="H687" i="84"/>
  <c r="H686" i="84"/>
  <c r="H685" i="84"/>
  <c r="H684" i="84"/>
  <c r="H683" i="84"/>
  <c r="H682" i="84"/>
  <c r="H681" i="84"/>
  <c r="H680" i="84"/>
  <c r="H679" i="84"/>
  <c r="H678" i="84"/>
  <c r="H677" i="84"/>
  <c r="H676" i="84"/>
  <c r="H675" i="84"/>
  <c r="H674" i="84"/>
  <c r="H673" i="84"/>
  <c r="H672" i="84"/>
  <c r="H671" i="84"/>
  <c r="H670" i="84"/>
  <c r="H669" i="84"/>
  <c r="H668" i="84"/>
  <c r="H667" i="84"/>
  <c r="H666" i="84"/>
  <c r="H665" i="84"/>
  <c r="H664" i="84"/>
  <c r="H663" i="84"/>
  <c r="H662" i="84"/>
  <c r="H661" i="84"/>
  <c r="H660" i="84"/>
  <c r="H659" i="84"/>
  <c r="H658" i="84"/>
  <c r="H657" i="84"/>
  <c r="H656" i="84"/>
  <c r="H655" i="84"/>
  <c r="H654" i="84"/>
  <c r="H653" i="84"/>
  <c r="H652" i="84"/>
  <c r="H651" i="84"/>
  <c r="H650" i="84"/>
  <c r="H649" i="84"/>
  <c r="H648" i="84"/>
  <c r="H647" i="84"/>
  <c r="H646" i="84"/>
  <c r="H645" i="84"/>
  <c r="H644" i="84"/>
  <c r="H643" i="84"/>
  <c r="H642" i="84"/>
  <c r="H641" i="84"/>
  <c r="H640" i="84"/>
  <c r="H639" i="84"/>
  <c r="H638" i="84"/>
  <c r="H637" i="84"/>
  <c r="H636" i="84"/>
  <c r="H635" i="84"/>
  <c r="H634" i="84"/>
  <c r="H633" i="84"/>
  <c r="H632" i="84"/>
  <c r="H631" i="84"/>
  <c r="H630" i="84"/>
  <c r="H629" i="84"/>
  <c r="H628" i="84"/>
  <c r="H627" i="84"/>
  <c r="H626" i="84"/>
  <c r="H625" i="84"/>
  <c r="H624" i="84"/>
  <c r="H623" i="84"/>
  <c r="H622" i="84"/>
  <c r="H621" i="84"/>
  <c r="H620" i="84"/>
  <c r="H619" i="84"/>
  <c r="H618" i="84"/>
  <c r="H617" i="84"/>
  <c r="H616" i="84"/>
  <c r="H615" i="84"/>
  <c r="H614" i="84"/>
  <c r="H613" i="84"/>
  <c r="H612" i="84"/>
  <c r="H611" i="84"/>
  <c r="H610" i="84"/>
  <c r="H609" i="84"/>
  <c r="H608" i="84"/>
  <c r="H607" i="84"/>
  <c r="H606" i="84"/>
  <c r="H605" i="84"/>
  <c r="H604" i="84"/>
  <c r="H603" i="84"/>
  <c r="H602" i="84"/>
  <c r="H601" i="84"/>
  <c r="H600" i="84"/>
  <c r="H599" i="84"/>
  <c r="H598" i="84"/>
  <c r="H597" i="84"/>
  <c r="H596" i="84"/>
  <c r="H595" i="84"/>
  <c r="H594" i="84"/>
  <c r="H593" i="84"/>
  <c r="H592" i="84"/>
  <c r="H591" i="84"/>
  <c r="H590" i="84"/>
  <c r="H589" i="84"/>
  <c r="H588" i="84"/>
  <c r="H587" i="84"/>
  <c r="H586" i="84"/>
  <c r="H585" i="84"/>
  <c r="H584" i="84"/>
  <c r="H583" i="84"/>
  <c r="H582" i="84"/>
  <c r="H581" i="84"/>
  <c r="H580" i="84"/>
  <c r="H579" i="84"/>
  <c r="H578" i="84"/>
  <c r="H577" i="84"/>
  <c r="H576" i="84"/>
  <c r="H575" i="84"/>
  <c r="H574" i="84"/>
  <c r="H573" i="84"/>
  <c r="H572" i="84"/>
  <c r="H571" i="84"/>
  <c r="H570" i="84"/>
  <c r="H569" i="84"/>
  <c r="H568" i="84"/>
  <c r="H567" i="84"/>
  <c r="H566" i="84"/>
  <c r="H565" i="84"/>
  <c r="H564" i="84"/>
  <c r="H563" i="84"/>
  <c r="H562" i="84"/>
  <c r="H561" i="84"/>
  <c r="H560" i="84"/>
  <c r="H559" i="84"/>
  <c r="H558" i="84"/>
  <c r="H557" i="84"/>
  <c r="H556" i="84"/>
  <c r="H555" i="84"/>
  <c r="H554" i="84"/>
  <c r="H553" i="84"/>
  <c r="H552" i="84"/>
  <c r="H551" i="84"/>
  <c r="H550" i="84"/>
  <c r="H549" i="84"/>
  <c r="H548" i="84"/>
  <c r="H547" i="84"/>
  <c r="H546" i="84"/>
  <c r="H545" i="84"/>
  <c r="H544" i="84"/>
  <c r="H543" i="84"/>
  <c r="H542" i="84"/>
  <c r="H541" i="84"/>
  <c r="H540" i="84"/>
  <c r="H539" i="84"/>
  <c r="H538" i="84"/>
  <c r="H537" i="84"/>
  <c r="H536" i="84"/>
  <c r="H535" i="84"/>
  <c r="H534" i="84"/>
  <c r="H533" i="84"/>
  <c r="H532" i="84"/>
  <c r="H531" i="84"/>
  <c r="H530" i="84"/>
  <c r="H529" i="84"/>
  <c r="H528" i="84"/>
  <c r="H527" i="84"/>
  <c r="H526" i="84"/>
  <c r="H525" i="84"/>
  <c r="H524" i="84"/>
  <c r="H523" i="84"/>
  <c r="H522" i="84"/>
  <c r="H521" i="84"/>
  <c r="H520" i="84"/>
  <c r="H519" i="84"/>
  <c r="H518" i="84"/>
  <c r="H517" i="84"/>
  <c r="H516" i="84"/>
  <c r="H515" i="84"/>
  <c r="H514" i="84"/>
  <c r="H513" i="84"/>
  <c r="H512" i="84"/>
  <c r="H511" i="84"/>
  <c r="H510" i="84"/>
  <c r="H509" i="84"/>
  <c r="H508" i="84"/>
  <c r="H507" i="84"/>
  <c r="H506" i="84"/>
  <c r="H505" i="84"/>
  <c r="H504" i="84"/>
  <c r="H503" i="84"/>
  <c r="H502" i="84"/>
  <c r="H501" i="84"/>
  <c r="H500" i="84"/>
  <c r="H499" i="84"/>
  <c r="H498" i="84"/>
  <c r="H497" i="84"/>
  <c r="H496" i="84"/>
  <c r="H495" i="84"/>
  <c r="H494" i="84"/>
  <c r="H493" i="84"/>
  <c r="H492" i="84"/>
  <c r="H491" i="84"/>
  <c r="H490" i="84"/>
  <c r="H489" i="84"/>
  <c r="H488" i="84"/>
  <c r="H487" i="84"/>
  <c r="H486" i="84"/>
  <c r="H485" i="84"/>
  <c r="H484" i="84"/>
  <c r="H483" i="84"/>
  <c r="H482" i="84"/>
  <c r="H481" i="84"/>
  <c r="H480" i="84"/>
  <c r="H479" i="84"/>
  <c r="H478" i="84"/>
  <c r="H477" i="84"/>
  <c r="H476" i="84"/>
  <c r="H475" i="84"/>
  <c r="H474" i="84"/>
  <c r="H473" i="84"/>
  <c r="H472" i="84"/>
  <c r="H471" i="84"/>
  <c r="H468" i="84"/>
  <c r="H467" i="84"/>
  <c r="H466" i="84"/>
  <c r="H465" i="84"/>
  <c r="H464" i="84"/>
  <c r="H463" i="84"/>
  <c r="H462" i="84"/>
  <c r="H461" i="84"/>
  <c r="H460" i="84"/>
  <c r="H459" i="84"/>
  <c r="H458" i="84"/>
  <c r="H457" i="84"/>
  <c r="H456" i="84"/>
  <c r="H455" i="84"/>
  <c r="H454" i="84"/>
  <c r="H453" i="84"/>
  <c r="H452" i="84"/>
  <c r="H451" i="84"/>
  <c r="H450" i="84"/>
  <c r="H449" i="84"/>
  <c r="H448" i="84"/>
  <c r="H447" i="84"/>
  <c r="H446" i="84"/>
  <c r="H445" i="84"/>
  <c r="H444" i="84"/>
  <c r="H443" i="84"/>
  <c r="H442" i="84"/>
  <c r="H441" i="84"/>
  <c r="H440" i="84"/>
  <c r="H439" i="84"/>
  <c r="H438" i="84"/>
  <c r="H437" i="84"/>
  <c r="H436" i="84"/>
  <c r="H435" i="84"/>
  <c r="H434" i="84"/>
  <c r="H433" i="84"/>
  <c r="H432" i="84"/>
  <c r="H431" i="84"/>
  <c r="H430" i="84"/>
  <c r="H429" i="84"/>
  <c r="H428" i="84"/>
  <c r="H427" i="84"/>
  <c r="H426" i="84"/>
  <c r="H425" i="84"/>
  <c r="H424" i="84"/>
  <c r="H423" i="84"/>
  <c r="H422" i="84"/>
  <c r="H421" i="84"/>
  <c r="H420" i="84"/>
  <c r="H419" i="84"/>
  <c r="H418" i="84"/>
  <c r="H417" i="84"/>
  <c r="H416" i="84"/>
  <c r="H415" i="84"/>
  <c r="H414" i="84"/>
  <c r="H413" i="84"/>
  <c r="H412" i="84"/>
  <c r="H411" i="84"/>
  <c r="H410" i="84"/>
  <c r="H409" i="84"/>
  <c r="H408" i="84"/>
  <c r="H407" i="84"/>
  <c r="H406" i="84"/>
  <c r="H405" i="84"/>
  <c r="H404" i="84"/>
  <c r="H403" i="84"/>
  <c r="H402" i="84"/>
  <c r="H401" i="84"/>
  <c r="H400" i="84"/>
  <c r="H399" i="84"/>
  <c r="H398" i="84"/>
  <c r="H397" i="84"/>
  <c r="H396" i="84"/>
  <c r="H395" i="84"/>
  <c r="H394" i="84"/>
  <c r="H393" i="84"/>
  <c r="H392" i="84"/>
  <c r="H391" i="84"/>
  <c r="H390" i="84"/>
  <c r="H389" i="84"/>
  <c r="H388" i="84"/>
  <c r="H387" i="84"/>
  <c r="H386" i="84"/>
  <c r="H385" i="84"/>
  <c r="H384" i="84"/>
  <c r="H383" i="84"/>
  <c r="H382" i="84"/>
  <c r="H381" i="84"/>
  <c r="H380" i="84"/>
  <c r="H379" i="84"/>
  <c r="H378" i="84"/>
  <c r="H377" i="84"/>
  <c r="H376" i="84"/>
  <c r="H375" i="84"/>
  <c r="H374" i="84"/>
  <c r="H373" i="84"/>
  <c r="H372" i="84"/>
  <c r="H371" i="84"/>
  <c r="H370" i="84"/>
  <c r="H369" i="84"/>
  <c r="H368" i="84"/>
  <c r="H367" i="84"/>
  <c r="H366" i="84"/>
  <c r="H365" i="84"/>
  <c r="H364" i="84"/>
  <c r="H363" i="84"/>
  <c r="H362" i="84"/>
  <c r="H361" i="84"/>
  <c r="H360" i="84"/>
  <c r="H359" i="84"/>
  <c r="H358" i="84"/>
  <c r="H357" i="84"/>
  <c r="H356" i="84"/>
  <c r="H355" i="84"/>
  <c r="H354" i="84"/>
  <c r="H353" i="84"/>
  <c r="H352" i="84"/>
  <c r="H351" i="84"/>
  <c r="H350" i="84"/>
  <c r="H349" i="84"/>
  <c r="H348" i="84"/>
  <c r="H347" i="84"/>
  <c r="H346" i="84"/>
  <c r="H345" i="84"/>
  <c r="H344" i="84"/>
  <c r="H343" i="84"/>
  <c r="H342" i="84"/>
  <c r="H341" i="84"/>
  <c r="H340" i="84"/>
  <c r="H339" i="84"/>
  <c r="H338" i="84"/>
  <c r="H337" i="84"/>
  <c r="H336" i="84"/>
  <c r="H335" i="84"/>
  <c r="H334" i="84"/>
  <c r="H333" i="84"/>
  <c r="H332" i="84"/>
  <c r="H331" i="84"/>
  <c r="H330" i="84"/>
  <c r="H329" i="84"/>
  <c r="H328" i="84"/>
  <c r="H327" i="84"/>
  <c r="H326" i="84"/>
  <c r="H325" i="84"/>
  <c r="H324" i="84"/>
  <c r="H323" i="84"/>
  <c r="H322" i="84"/>
  <c r="H321" i="84"/>
  <c r="H320" i="84"/>
  <c r="H319" i="84"/>
  <c r="H318" i="84"/>
  <c r="H317" i="84"/>
  <c r="H316" i="84"/>
  <c r="H315" i="84"/>
  <c r="H314" i="84"/>
  <c r="H313" i="84"/>
  <c r="H312" i="84"/>
  <c r="H311" i="84"/>
  <c r="H310" i="84"/>
  <c r="H309" i="84"/>
  <c r="H308" i="84"/>
  <c r="H307" i="84"/>
  <c r="H306" i="84"/>
  <c r="H305" i="84"/>
  <c r="H304" i="84"/>
  <c r="H303" i="84"/>
  <c r="H302" i="84"/>
  <c r="H301" i="84"/>
  <c r="H300" i="84"/>
  <c r="H299" i="84"/>
  <c r="H298" i="84"/>
  <c r="H297" i="84"/>
  <c r="H296" i="84"/>
  <c r="H295" i="84"/>
  <c r="H294" i="84"/>
  <c r="H293" i="84"/>
  <c r="H292" i="84"/>
  <c r="H291" i="84"/>
  <c r="H290" i="84"/>
  <c r="H289" i="84"/>
  <c r="H288" i="84"/>
  <c r="H287" i="84"/>
  <c r="H286" i="84"/>
  <c r="H285" i="84"/>
  <c r="H284" i="84"/>
  <c r="H283" i="84"/>
  <c r="H282" i="84"/>
  <c r="H281" i="84"/>
  <c r="H280" i="84"/>
  <c r="H279" i="84"/>
  <c r="H278" i="84"/>
  <c r="H277" i="84"/>
  <c r="H276" i="84"/>
  <c r="H275" i="84"/>
  <c r="H274" i="84"/>
  <c r="H273" i="84"/>
  <c r="H272" i="84"/>
  <c r="H271" i="84"/>
  <c r="H270" i="84"/>
  <c r="H269" i="84"/>
  <c r="H268" i="84"/>
  <c r="H267" i="84"/>
  <c r="H266" i="84"/>
  <c r="H265" i="84"/>
  <c r="H264" i="84"/>
  <c r="H263" i="84"/>
  <c r="H262" i="84"/>
  <c r="H261" i="84"/>
  <c r="H260" i="84"/>
  <c r="H259" i="84"/>
  <c r="H258" i="84"/>
  <c r="H257" i="84"/>
  <c r="H256" i="84"/>
  <c r="H255" i="84"/>
  <c r="H254" i="84"/>
  <c r="H253" i="84"/>
  <c r="H252" i="84"/>
  <c r="H251" i="84"/>
  <c r="H250" i="84"/>
  <c r="H249" i="84"/>
  <c r="H248" i="84"/>
  <c r="H247" i="84"/>
  <c r="H246" i="84"/>
  <c r="H245" i="84"/>
  <c r="H244" i="84"/>
  <c r="H243" i="84"/>
  <c r="H242" i="84"/>
  <c r="H241" i="84"/>
  <c r="H240" i="84"/>
  <c r="H239" i="84"/>
  <c r="H238" i="84"/>
  <c r="H237" i="84"/>
  <c r="H236" i="84"/>
  <c r="H235" i="84"/>
  <c r="H234" i="84"/>
  <c r="H233" i="84"/>
  <c r="H232" i="84"/>
  <c r="H231" i="84"/>
  <c r="H230" i="84"/>
  <c r="H229" i="84"/>
  <c r="H228" i="84"/>
  <c r="H227" i="84"/>
  <c r="H226" i="84"/>
  <c r="H225" i="84"/>
  <c r="H224" i="84"/>
  <c r="H223" i="84"/>
  <c r="H222" i="84"/>
  <c r="H221" i="84"/>
  <c r="H220" i="84"/>
  <c r="H219" i="84"/>
  <c r="H218" i="84"/>
  <c r="H217" i="84"/>
  <c r="H216" i="84"/>
  <c r="H215" i="84"/>
  <c r="H214" i="84"/>
  <c r="H213" i="84"/>
  <c r="H212" i="84"/>
  <c r="H211" i="84"/>
  <c r="H210" i="84"/>
  <c r="H209" i="84"/>
  <c r="H208" i="84"/>
  <c r="H207" i="84"/>
  <c r="H206" i="84"/>
  <c r="H205" i="84"/>
  <c r="H204" i="84"/>
  <c r="H203" i="84"/>
  <c r="H202" i="84"/>
  <c r="H201" i="84"/>
  <c r="H200" i="84"/>
  <c r="H199" i="84"/>
  <c r="H198" i="84"/>
  <c r="H197" i="84"/>
  <c r="H196" i="84"/>
  <c r="H195" i="84"/>
  <c r="H194" i="84"/>
  <c r="H193" i="84"/>
  <c r="H192" i="84"/>
  <c r="H191" i="84"/>
  <c r="H190" i="84"/>
  <c r="H189" i="84"/>
  <c r="H188" i="84"/>
  <c r="H187" i="84"/>
  <c r="H186" i="84"/>
  <c r="H185" i="84"/>
  <c r="H184" i="84"/>
  <c r="H183" i="84"/>
  <c r="H182" i="84"/>
  <c r="H181" i="84"/>
  <c r="H180" i="84"/>
  <c r="H179" i="84"/>
  <c r="H178" i="84"/>
  <c r="H177" i="84"/>
  <c r="H176" i="84"/>
  <c r="H175" i="84"/>
  <c r="H174" i="84"/>
  <c r="H173" i="84"/>
  <c r="H172" i="84"/>
  <c r="H171" i="84"/>
  <c r="H170" i="84"/>
  <c r="H169" i="84"/>
  <c r="H168" i="84"/>
  <c r="H167" i="84"/>
  <c r="H166" i="84"/>
  <c r="H165" i="84"/>
  <c r="H164" i="84"/>
  <c r="H163" i="84"/>
  <c r="H162" i="84"/>
  <c r="H161" i="84"/>
  <c r="H160" i="84"/>
  <c r="H159" i="84"/>
  <c r="H158" i="84"/>
  <c r="H157" i="84"/>
  <c r="H156" i="84"/>
  <c r="H155" i="84"/>
  <c r="H154" i="84"/>
  <c r="H153" i="84"/>
  <c r="H152" i="84"/>
  <c r="H151" i="84"/>
  <c r="H150" i="84"/>
  <c r="H149" i="84"/>
  <c r="H148" i="84"/>
  <c r="H147" i="84"/>
  <c r="H146" i="84"/>
  <c r="H145" i="84"/>
  <c r="H144" i="84"/>
  <c r="H143" i="84"/>
  <c r="H142" i="84"/>
  <c r="H141" i="84"/>
  <c r="H140" i="84"/>
  <c r="H139" i="84"/>
  <c r="H138" i="84"/>
  <c r="H137" i="84"/>
  <c r="H136" i="84"/>
  <c r="H135" i="84"/>
  <c r="H134" i="84"/>
  <c r="H133" i="84"/>
  <c r="H132" i="84"/>
  <c r="H131" i="84"/>
  <c r="H130" i="84"/>
  <c r="H129" i="84"/>
  <c r="H128" i="84"/>
  <c r="H127" i="84"/>
  <c r="H126" i="84"/>
  <c r="H125" i="84"/>
  <c r="H124" i="84"/>
  <c r="H123" i="84"/>
  <c r="H122" i="84"/>
  <c r="H121" i="84"/>
  <c r="H120" i="84"/>
  <c r="H119" i="84"/>
  <c r="H118" i="84"/>
  <c r="H117" i="84"/>
  <c r="H116" i="84"/>
  <c r="H115" i="84"/>
  <c r="H114" i="84"/>
  <c r="H113" i="84"/>
  <c r="H112" i="84"/>
  <c r="H111" i="84"/>
  <c r="H110" i="84"/>
  <c r="H109" i="84"/>
  <c r="H108" i="84"/>
  <c r="H107" i="84"/>
  <c r="H106" i="84"/>
  <c r="H105" i="84"/>
  <c r="H104" i="84"/>
  <c r="H103" i="84"/>
  <c r="H102" i="84"/>
  <c r="H101" i="84"/>
  <c r="H100" i="84"/>
  <c r="H99" i="84"/>
  <c r="H98" i="84"/>
  <c r="H97" i="84"/>
  <c r="H96" i="84"/>
  <c r="H95" i="84"/>
  <c r="H94" i="84"/>
  <c r="H93" i="84"/>
  <c r="H92" i="84"/>
  <c r="H91" i="84"/>
  <c r="H90" i="84"/>
  <c r="H89" i="84"/>
  <c r="H88" i="84"/>
  <c r="H86" i="84"/>
  <c r="H85" i="84"/>
  <c r="H84" i="84"/>
  <c r="H83" i="84"/>
  <c r="H82" i="84"/>
  <c r="H81" i="84"/>
  <c r="H80" i="84"/>
  <c r="H79" i="84"/>
  <c r="H78" i="84"/>
  <c r="H77" i="84"/>
  <c r="H76" i="84"/>
  <c r="H75" i="84"/>
  <c r="H74" i="84"/>
  <c r="H73" i="84"/>
  <c r="H72" i="84"/>
  <c r="H71" i="84"/>
  <c r="H70" i="84"/>
  <c r="H69" i="84"/>
  <c r="H68" i="84"/>
  <c r="H67" i="84"/>
  <c r="H66" i="84"/>
  <c r="H65" i="84"/>
  <c r="H64" i="84"/>
  <c r="H63" i="84"/>
  <c r="H62" i="84"/>
  <c r="H61" i="84"/>
  <c r="H60" i="84"/>
  <c r="H59" i="84"/>
  <c r="H58" i="84"/>
  <c r="H57" i="84"/>
  <c r="H56" i="84"/>
  <c r="H55" i="84"/>
  <c r="H54" i="84"/>
  <c r="H53" i="84"/>
  <c r="H52" i="84"/>
  <c r="H51" i="84"/>
  <c r="H50" i="84"/>
  <c r="H49" i="84"/>
  <c r="H48" i="84"/>
  <c r="H47" i="84"/>
  <c r="H46" i="84"/>
  <c r="H45" i="84"/>
  <c r="H44" i="84"/>
  <c r="H43" i="84"/>
  <c r="H42" i="84"/>
  <c r="H41" i="84"/>
  <c r="H40" i="84"/>
  <c r="H39" i="84"/>
  <c r="H38" i="84"/>
  <c r="H37" i="84"/>
  <c r="H36" i="84"/>
  <c r="H35" i="84"/>
  <c r="H34" i="84"/>
  <c r="H33" i="84"/>
  <c r="H32" i="84"/>
  <c r="H31" i="84"/>
  <c r="H30" i="84"/>
  <c r="H29" i="84"/>
  <c r="H28" i="84"/>
  <c r="H27" i="84"/>
  <c r="H26" i="84"/>
  <c r="H25" i="84"/>
  <c r="H24" i="84"/>
  <c r="H23" i="84"/>
  <c r="H22" i="84"/>
  <c r="H21" i="84"/>
  <c r="H20" i="84"/>
  <c r="H19" i="84"/>
  <c r="H18" i="84"/>
  <c r="H17" i="84"/>
  <c r="H16" i="84"/>
  <c r="H15" i="84"/>
  <c r="H14" i="84"/>
  <c r="H13" i="84"/>
  <c r="H12" i="84"/>
  <c r="H11" i="84"/>
  <c r="H10" i="84"/>
  <c r="H9" i="84"/>
  <c r="H8" i="84"/>
  <c r="H7" i="84"/>
  <c r="H6" i="84"/>
  <c r="H5" i="84"/>
  <c r="H4" i="84"/>
</calcChain>
</file>

<file path=xl/sharedStrings.xml><?xml version="1.0" encoding="utf-8"?>
<sst xmlns="http://schemas.openxmlformats.org/spreadsheetml/2006/main" count="19483" uniqueCount="2125">
  <si>
    <t>爱童（强仔）</t>
  </si>
  <si>
    <t>驰鹿</t>
  </si>
  <si>
    <t>吉贝儿</t>
  </si>
  <si>
    <t>吉咪</t>
  </si>
  <si>
    <t>金贝儿</t>
  </si>
  <si>
    <t>酷派</t>
  </si>
  <si>
    <t>圣优贝</t>
  </si>
  <si>
    <t>童佳琪</t>
  </si>
  <si>
    <t>小嘎子</t>
  </si>
  <si>
    <t>101件</t>
  </si>
  <si>
    <t>唛头</t>
  </si>
  <si>
    <t>嘟爱玩具</t>
  </si>
  <si>
    <t>Yiwu Du 'ai Toy Co., LTD</t>
  </si>
  <si>
    <t>phone number: 86-18267073530</t>
  </si>
  <si>
    <t>Foreign trade contract number</t>
  </si>
  <si>
    <t>DUAI-2024-1-I-19</t>
  </si>
  <si>
    <t>订金：</t>
  </si>
  <si>
    <t>未付</t>
  </si>
  <si>
    <t>DATE:</t>
  </si>
  <si>
    <t>结款时间：</t>
  </si>
  <si>
    <t>现金</t>
  </si>
  <si>
    <t>图片</t>
  </si>
  <si>
    <t>工厂货号</t>
  </si>
  <si>
    <t>颜色</t>
  </si>
  <si>
    <t>装箱数</t>
  </si>
  <si>
    <t>件数</t>
  </si>
  <si>
    <t>数量</t>
  </si>
  <si>
    <t>单价（人民币）</t>
  </si>
  <si>
    <t>总金额（人民币）</t>
  </si>
  <si>
    <t>体积</t>
  </si>
  <si>
    <t>总体积</t>
  </si>
  <si>
    <t>毛重</t>
  </si>
  <si>
    <t>总毛重</t>
  </si>
  <si>
    <t>最终配置</t>
  </si>
  <si>
    <t>Mark</t>
  </si>
  <si>
    <t>PHOTO</t>
  </si>
  <si>
    <t>Article number</t>
  </si>
  <si>
    <t>COLOR</t>
  </si>
  <si>
    <t>PCS</t>
  </si>
  <si>
    <t>CTN</t>
  </si>
  <si>
    <t>QTY</t>
  </si>
  <si>
    <t>U/P(CNY)</t>
  </si>
  <si>
    <t>AMT(CNY)</t>
  </si>
  <si>
    <t>CBM</t>
  </si>
  <si>
    <t>G.W.</t>
  </si>
  <si>
    <t>Final configuration</t>
  </si>
  <si>
    <r>
      <rPr>
        <sz val="8"/>
        <rFont val="方正粗黑宋简体"/>
        <charset val="134"/>
      </rPr>
      <t xml:space="preserve">2029                                     </t>
    </r>
    <r>
      <rPr>
        <sz val="8"/>
        <color rgb="FFFF0000"/>
        <rFont val="方正粗黑宋简体"/>
        <charset val="134"/>
      </rPr>
      <t xml:space="preserve">大电池四驱                Big battery four-wheel drive   </t>
    </r>
    <r>
      <rPr>
        <sz val="8"/>
        <rFont val="方正粗黑宋简体"/>
        <charset val="134"/>
      </rPr>
      <t xml:space="preserve">                              </t>
    </r>
    <r>
      <rPr>
        <sz val="8"/>
        <color rgb="FFFF0000"/>
        <rFont val="方正粗黑宋简体"/>
        <charset val="134"/>
      </rPr>
      <t>烤漆皮座椅                              paint Leather seats
EVA发泡胎
EVAfoam tire</t>
    </r>
  </si>
  <si>
    <t xml:space="preserve">烤漆红20
Paint red 
烤漆黑20
paint black                       
烤漆灰20 
Paint grey                                       </t>
  </si>
  <si>
    <t xml:space="preserve"> 皮座椅Leather seats                                                 EVA发泡胎EVAfoam tire                                                                                   </t>
  </si>
  <si>
    <r>
      <rPr>
        <sz val="8"/>
        <rFont val="方正粗黑宋简体"/>
        <charset val="134"/>
      </rPr>
      <t xml:space="preserve">968                   </t>
    </r>
    <r>
      <rPr>
        <sz val="8"/>
        <color rgb="FFFF0000"/>
        <rFont val="方正粗黑宋简体"/>
        <charset val="134"/>
      </rPr>
      <t xml:space="preserve">                   大电池四驱                Big battery four-wheel drive                                 烤漆皮座椅                              paint Leather seats
EVA发泡胎
EVAfoam tire</t>
    </r>
    <r>
      <rPr>
        <sz val="8"/>
        <rFont val="方正粗黑宋简体"/>
        <charset val="134"/>
      </rPr>
      <t xml:space="preserve">     </t>
    </r>
  </si>
  <si>
    <t xml:space="preserve">烤漆红30
Paint red 
烤漆黑30
paint black         </t>
  </si>
  <si>
    <r>
      <rPr>
        <sz val="8"/>
        <rFont val="方正粗黑宋简体"/>
        <charset val="134"/>
      </rPr>
      <t xml:space="preserve">2088                   </t>
    </r>
    <r>
      <rPr>
        <sz val="8"/>
        <color rgb="FFFF0000"/>
        <rFont val="方正粗黑宋简体"/>
        <charset val="134"/>
      </rPr>
      <t xml:space="preserve">                   大电池四驱                Big battery four-wheel drive                                 烤漆皮座椅                              paint Leather seats
EVA发泡胎
EVAfoam tire</t>
    </r>
    <r>
      <rPr>
        <sz val="8"/>
        <rFont val="方正粗黑宋简体"/>
        <charset val="134"/>
      </rPr>
      <t xml:space="preserve">     </t>
    </r>
  </si>
  <si>
    <r>
      <rPr>
        <b/>
        <sz val="16"/>
        <color theme="1"/>
        <rFont val="Calibri"/>
        <charset val="134"/>
        <scheme val="minor"/>
      </rPr>
      <t>每个包装外箱两正唛贴唛头, 所有车子充电插头都是</t>
    </r>
    <r>
      <rPr>
        <b/>
        <sz val="16"/>
        <color rgb="FFFF0000"/>
        <rFont val="Calibri"/>
        <charset val="134"/>
        <scheme val="minor"/>
      </rPr>
      <t>圆插款式</t>
    </r>
    <r>
      <rPr>
        <b/>
        <sz val="16"/>
        <color theme="1"/>
        <rFont val="Calibri"/>
        <charset val="134"/>
        <scheme val="minor"/>
      </rPr>
      <t>,侵权车标</t>
    </r>
    <r>
      <rPr>
        <b/>
        <sz val="16"/>
        <color rgb="FFFF0000"/>
        <rFont val="Calibri"/>
        <charset val="134"/>
        <scheme val="minor"/>
      </rPr>
      <t>logo不贴车身</t>
    </r>
    <r>
      <rPr>
        <b/>
        <sz val="16"/>
        <color theme="1"/>
        <rFont val="Calibri"/>
        <charset val="134"/>
        <scheme val="minor"/>
      </rPr>
      <t>.
需要单独打包.英语版本音乐.产品及包装上不能有中文</t>
    </r>
  </si>
  <si>
    <t>收货时间和地址</t>
  </si>
  <si>
    <t>1月10号交货，
收货地址：河古庙桥西路北，
四星车业3号库，
不是四星物流。
电话:18631925766
送货打电话</t>
  </si>
  <si>
    <t>义乌嘟爱玩具有限公司</t>
  </si>
  <si>
    <t>DUAI-2024-2-I-21</t>
  </si>
  <si>
    <t>义乌单价（人民币）</t>
  </si>
  <si>
    <t>YIWU-U/P(CNY)</t>
  </si>
  <si>
    <t>1</t>
  </si>
  <si>
    <t>8818
12V7AH*1铅酸电池
Lead-acid battery 
12V390*4  电机 motor</t>
  </si>
  <si>
    <t>红.绿.粉.蓝.黄.                            
Red. Green. Pink. Blue. yellow.</t>
  </si>
  <si>
    <t>2</t>
  </si>
  <si>
    <t>902
12V10AH*1铅酸电池
Lead-acid battery 
12V390*4  电机 motor</t>
  </si>
  <si>
    <t>红.灰.粉.白                             Red. Gray.                              pink. White</t>
  </si>
  <si>
    <t>3</t>
  </si>
  <si>
    <t>6688A
12V7AH*1铅酸电池
Lead-acid battery 
12V390*4  电机 motor</t>
  </si>
  <si>
    <t>红色，白色，
黄色，黑色                                        
Red, white,
 yellow, black</t>
  </si>
  <si>
    <t>4</t>
  </si>
  <si>
    <t xml:space="preserve">9188                           
12V10A*1铅酸电池Lead-acid battery 
12V390*4  电机 motor         </t>
  </si>
  <si>
    <t>灰色、绿色、红色                      Grey， green ，red</t>
  </si>
  <si>
    <t>5</t>
  </si>
  <si>
    <t xml:space="preserve">2189                          
12V7A*1铅酸电池
Lead-acid battery 
12V380*4  电机 motor         </t>
  </si>
  <si>
    <t>红色,白色
red, white</t>
  </si>
  <si>
    <t>6</t>
  </si>
  <si>
    <t xml:space="preserve">2199A                          
12V7A*1铅酸电池
Lead-acid battery 
12V380*4  电机 motor      </t>
  </si>
  <si>
    <t>白色， 红色，灰色，
White，red，gray，</t>
  </si>
  <si>
    <t>7</t>
  </si>
  <si>
    <t xml:space="preserve">1198                          
12V7A*1铅酸电池
Lead-acid battery 
12V380*4 电机 motor         
烤漆  paint </t>
  </si>
  <si>
    <t>烤漆红  烤漆黑
Baking paint red 
Baking paint black</t>
  </si>
  <si>
    <t>8</t>
  </si>
  <si>
    <t xml:space="preserve">2028                          
12V7A*1铅酸电池
Lead-acid battery 
12V550*2 电机 motor      </t>
  </si>
  <si>
    <t>橙色，粉色，蓝色                        
Orange，pink，blue，</t>
  </si>
  <si>
    <t>9</t>
  </si>
  <si>
    <t xml:space="preserve">928                          
12V7A*1铅酸电池
Lead-acid battery 
12V380*2 电机 motor      </t>
  </si>
  <si>
    <t>红色，白色，橙色，
Red, white, orange</t>
  </si>
  <si>
    <t>10</t>
  </si>
  <si>
    <t xml:space="preserve">998                          
12V7A*1铅酸电池
Lead-acid battery 
12V380*2 电机 motor      </t>
  </si>
  <si>
    <t>11</t>
  </si>
  <si>
    <t xml:space="preserve">777                         
12V7A*1铅酸电池
Lead-acid battery 
12V380*4 电机 motor      </t>
  </si>
  <si>
    <t>12</t>
  </si>
  <si>
    <t xml:space="preserve">006                  
12V7A*1铅酸电池
Lead-acid battery 
12V380*4 电机 motor     
涂鸦   graffiti  </t>
  </si>
  <si>
    <t>深空灰、
迷彩绿、 
迷彩黄                           Deep space grey, camouflage green, camouflage yellow</t>
  </si>
  <si>
    <t>13</t>
  </si>
  <si>
    <t xml:space="preserve">666                 
12V7A*1铅酸电池Lead-acid battery 
12V390*4 电机 motor </t>
  </si>
  <si>
    <t>白色 .红色 .
绿色 . 桔色.                             
White.Red.                 Green. Orange.</t>
  </si>
  <si>
    <t>14</t>
  </si>
  <si>
    <t xml:space="preserve">7588                 
12V7A*1铅酸电池Lead-acid battery 
12V380*4 电机 motor  
烤漆   paint       </t>
  </si>
  <si>
    <t xml:space="preserve">烤漆红  烤漆黑
  烤漆银
Baking paint red 
Baking paint black
Baking paint silver  </t>
  </si>
  <si>
    <t>15</t>
  </si>
  <si>
    <t xml:space="preserve">999                 
12V7A*1铅酸电池Lead-acid battery 
12V390*4 电机 motor      
烤漆   paint          </t>
  </si>
  <si>
    <t>16</t>
  </si>
  <si>
    <t xml:space="preserve">901                 
12V10A*1铅酸电池Lead-acid battery 
12V390*4 电机 motor
烤漆   paint              </t>
  </si>
  <si>
    <t>17</t>
  </si>
  <si>
    <t xml:space="preserve">6688                 
12V7A*1铅酸电池Lead-acid battery 
12V380*2 电机 motor      </t>
  </si>
  <si>
    <t xml:space="preserve">红，白，                         Red, white, </t>
  </si>
  <si>
    <t>18</t>
  </si>
  <si>
    <t xml:space="preserve">1288              
12V7A*1铅酸电池Lead-acid battery 
12V550*2  电机 motor    </t>
  </si>
  <si>
    <t>兰色  红色  橙色  
紫色  白色  黑色  
Blue red orange 
purple  White     Black</t>
  </si>
  <si>
    <t>19</t>
  </si>
  <si>
    <t xml:space="preserve">8688             
12V7A*1铅酸电池Lead-acid battery 
12V380*4  电机 motor    </t>
  </si>
  <si>
    <t>红.灰.兰.白                             
Red. Gray.                              
Blue. White</t>
  </si>
  <si>
    <t>20</t>
  </si>
  <si>
    <t xml:space="preserve">5688             
12V7A*1铅酸电池Lead-acid battery 
12V380*4  电机 motor    </t>
  </si>
  <si>
    <t>灰色、白、
红、黑
Gray, white, 
red, black</t>
  </si>
  <si>
    <t>21</t>
  </si>
  <si>
    <t xml:space="preserve">118           
12V7A*1铅酸电池Lead-acid battery 
12V380*4  电机 motor   
涂鸦  graffiti </t>
  </si>
  <si>
    <t xml:space="preserve">涂鸦   
graffiti </t>
  </si>
  <si>
    <t>22</t>
  </si>
  <si>
    <t xml:space="preserve">998                              12V7A*1铅酸电池
Lead-acid battery 
12V390*2 电机 motor </t>
  </si>
  <si>
    <t>红色，白色，桔色         
Red, white, orange</t>
  </si>
  <si>
    <t>23</t>
  </si>
  <si>
    <t xml:space="preserve">808B                                     12V12A*1铅酸电池Lead-acid battery 
12V775*2 电机 motor                </t>
  </si>
  <si>
    <t xml:space="preserve">红色,白色,                     Red, white, </t>
  </si>
  <si>
    <t>24</t>
  </si>
  <si>
    <t xml:space="preserve">8188                               
12V7A*1铅酸电池Lead-acid battery 
12V380*4 电机 motor  
烤漆  paint </t>
  </si>
  <si>
    <t>25</t>
  </si>
  <si>
    <t xml:space="preserve">688                              
12V10A*1铅酸电池Lead-acid battery 
12V390*4 电机 motor  </t>
  </si>
  <si>
    <t>蓝,红,黄,绿                      Blue, red, yellow, green</t>
  </si>
  <si>
    <t>26</t>
  </si>
  <si>
    <t xml:space="preserve">2128                          
12V7A*1铅酸电池Lead-acid battery 
12V390*4 电机 motor  
烤漆   paint </t>
  </si>
  <si>
    <t>27</t>
  </si>
  <si>
    <t xml:space="preserve">2588                                                                   12V7A*1铅酸电池
Lead-acid battery 
12V380*4  电机 motor         
烤漆 paint     </t>
  </si>
  <si>
    <t>烤漆红色.                      烤漆蓝色.
烤漆粉色.                                                   
烤漆银色. 
烤漆绿色.   
Paint Red.                  Paint blue.
paint pink. 
paint  silver.
paint   green</t>
  </si>
  <si>
    <t>28</t>
  </si>
  <si>
    <t xml:space="preserve">999                 
12V7A*1铅酸电池Lead-acid battery 
12V390*4 电机 motor      </t>
  </si>
  <si>
    <t xml:space="preserve">白色， white, </t>
  </si>
  <si>
    <t>29</t>
  </si>
  <si>
    <t>30</t>
  </si>
  <si>
    <t>31</t>
  </si>
  <si>
    <t xml:space="preserve">688                              
12V7A*1铅酸电池Lead-acid battery 
12V390*4 电机 motor  </t>
  </si>
  <si>
    <t>32</t>
  </si>
  <si>
    <t xml:space="preserve">900                                                                12V7A*1铅酸电池
Lead-acid battery 
 12V390*4  电机 motor       </t>
  </si>
  <si>
    <t>红、灰、蓝                    Red, gray, blue，</t>
  </si>
  <si>
    <t>33</t>
  </si>
  <si>
    <t xml:space="preserve">708                                                                12V7A*1铅酸电池
Lead-acid battery 
 12V390*4  电机 motor       </t>
  </si>
  <si>
    <t>红色,白色,蓝色,                      军绿色                     Red, white, blue,  army green</t>
  </si>
  <si>
    <t>34</t>
  </si>
  <si>
    <t xml:space="preserve">9188
12V7A*1铅酸电池
Lead-acid battery 
 12V380*2 电机 motor       </t>
  </si>
  <si>
    <t>白色，红色，黄色，绿色，粉色                      White, red, yellow, green, pink</t>
  </si>
  <si>
    <t>35</t>
  </si>
  <si>
    <t xml:space="preserve">1188                                
12V7A*1铅酸电池Lead-acid battery 
12V380*4 电机 motor </t>
  </si>
  <si>
    <t>红， 黄， 白，                      Red, yellow, white,</t>
  </si>
  <si>
    <t>36</t>
  </si>
  <si>
    <t xml:space="preserve">809P                                12V7A*1铅酸电池Lead-acid battery 
12V380*4  电机 motor                   </t>
  </si>
  <si>
    <t>红，白，兰，灰                    Red, white, blue, gray</t>
  </si>
  <si>
    <t>37</t>
  </si>
  <si>
    <t>8110                          12V7A*1铅酸电池Lead-acid battery 
12V380*4电机 motor</t>
  </si>
  <si>
    <t>38</t>
  </si>
  <si>
    <t xml:space="preserve">M5RR
12V12A*1铅酸电池
Lead-acid battery 
 12V540*4电机 motor     </t>
  </si>
  <si>
    <t>白 white
灰 grey
青 cyan</t>
  </si>
  <si>
    <t>39</t>
  </si>
  <si>
    <t xml:space="preserve">F8                        
12V7A*1铅酸电池Lead-acid battery
12V390*4  电机 motor                </t>
  </si>
  <si>
    <t>白、灰、蓝、红
White, gray, blue, red</t>
  </si>
  <si>
    <t>40</t>
  </si>
  <si>
    <t>6688                              
12V7A*1 铅酸电池Lead-acid battery
12V380*2  电机 motor</t>
  </si>
  <si>
    <t>红，白，黑                              Red, white, black</t>
  </si>
  <si>
    <t>41</t>
  </si>
  <si>
    <t>5688                                                               12V4.5A*1铅酸电池Lead-acid battery
12V380*2  电机 motor</t>
  </si>
  <si>
    <t xml:space="preserve">糖果绿、  墨绿                   
黑色、粉色、
橙色            
Candy green,                     
dark green,                       
black, pink, orange  </t>
  </si>
  <si>
    <t>42</t>
  </si>
  <si>
    <t>806                                12V7A*1铅酸电池Lead-acid battery 
12V380*4  电机 motor                   
无漂移，                            No drift,</t>
  </si>
  <si>
    <t xml:space="preserve">红，白，兰，黄                      Red, white, blue, yellow  </t>
  </si>
  <si>
    <t>43</t>
  </si>
  <si>
    <t>8808                               6V4.5A*2铅酸电池Lead-acid battery
6V380*2 电机 motor</t>
  </si>
  <si>
    <t>白色.蓝色.粉色                   
White. Blue. Pink</t>
  </si>
  <si>
    <t>44</t>
  </si>
  <si>
    <t>1668                                                                                                                                                      12V7A*1铅酸电池Lead-acid battery
12V380*2 电机 motor</t>
  </si>
  <si>
    <t>白色.蓝色.
粉色.红色.                   
White. Blue. Pink.red.</t>
  </si>
  <si>
    <t>45</t>
  </si>
  <si>
    <t xml:space="preserve">8899                            12V7A*1铅酸电池Lead-acid battery
12V380*4  电机 motor                  </t>
  </si>
  <si>
    <t>红色，白色，
Red，white，</t>
  </si>
  <si>
    <t>46</t>
  </si>
  <si>
    <t xml:space="preserve">TTS                           12V7A*1铅酸电池Lead-acid battery
12V380*4  电机 motor                  </t>
  </si>
  <si>
    <t>红色，白色，桔色，Red，white，orange，</t>
  </si>
  <si>
    <t>47</t>
  </si>
  <si>
    <t xml:space="preserve">3388                                12V7A*1铅酸电池Lead-acid battery
12V380*4  电机 motor                  </t>
  </si>
  <si>
    <t>48</t>
  </si>
  <si>
    <t xml:space="preserve">F8                              6V4.5A*2铅酸电池Lead-acid battery
12V380*2  电机 motor   
烤漆  paint                </t>
  </si>
  <si>
    <t>烤漆红    
烤漆蓝
烤漆粉  
烤漆银  
烤漆黑             
Paint  red                       
paint  blue
paint  pink
paint  silver
paint  black</t>
  </si>
  <si>
    <t>49</t>
  </si>
  <si>
    <t xml:space="preserve">6699                             
6V4A*2铅酸电池Lead-acid battery
12V380*2  电机 motor                  </t>
  </si>
  <si>
    <t>红色，白色，
蓝色,
Red, white, blue,</t>
  </si>
  <si>
    <t>50</t>
  </si>
  <si>
    <t>619T                                                             
滑行款
5号电池+音乐
Coasting model</t>
  </si>
  <si>
    <t>红，橙，蓝，紫                    Red, orange,                       blue, purple</t>
  </si>
  <si>
    <t>51</t>
  </si>
  <si>
    <t xml:space="preserve">010                                                                                                                     
6V4A*2铅酸电池Lead-acid battery
 6V380*2  电机 motor 
遥控器        
remote control    </t>
  </si>
  <si>
    <t>红色，绿色，
Red, green,</t>
  </si>
  <si>
    <t>52</t>
  </si>
  <si>
    <t xml:space="preserve">烤漆红    
Paint  red   </t>
  </si>
  <si>
    <t>53</t>
  </si>
  <si>
    <t xml:space="preserve">烤漆红色.                      
烤漆黑色.                                                   
烤漆银色.  
Paint Red.                  
paint black. 
paint  silver. </t>
  </si>
  <si>
    <t>54</t>
  </si>
  <si>
    <t xml:space="preserve">911                      12V7A*1铅酸电池Lead-acid battery
12V550*2  电机 motor      
前防护杠         </t>
  </si>
  <si>
    <t>黑引擎盖
白引擎盖
Black hood
White hood</t>
  </si>
  <si>
    <t>55</t>
  </si>
  <si>
    <t xml:space="preserve">818                                                                    12V7A*1铅酸电池
Lead-acid battery 
12V380*4  电机 motor   </t>
  </si>
  <si>
    <t xml:space="preserve"> 红，白，
蓝，粉，       
Red, white,
Blue, pink,</t>
  </si>
  <si>
    <t>56</t>
  </si>
  <si>
    <t xml:space="preserve">608                                                             6V7A*1铅酸电池
Lead-acid battery 
6V380*2  电机 motor       </t>
  </si>
  <si>
    <t>红，白，蓝，桔                        
Red, white,                   
blue, orange</t>
  </si>
  <si>
    <t>57</t>
  </si>
  <si>
    <t xml:space="preserve">9188                                                          12V7A*1 铅酸电池
Lead-acid battery 
12V380*4  电机 motor
涂鸦    graffiti              </t>
  </si>
  <si>
    <t xml:space="preserve">涂鸦    graffiti  </t>
  </si>
  <si>
    <t>58</t>
  </si>
  <si>
    <t xml:space="preserve">K1                    
12V7*1铅酸电池
Lead-acid battery
12V550*1  电机 motor                     </t>
  </si>
  <si>
    <t>白色,黄色,红色,
White,yellow,red,</t>
  </si>
  <si>
    <t>59</t>
  </si>
  <si>
    <t xml:space="preserve">1891             
6V7*1铅酸电池
 Lead-acid battery
6V380*2 电机 motor                      </t>
  </si>
  <si>
    <t>红色，灰色，黄色，
Red, gray, yellow,</t>
  </si>
  <si>
    <t>60</t>
  </si>
  <si>
    <t>959S                                                                                                                                                                                                                                                                            12V7A*1铅酸电池
Lead-acid battery
12V390*2  电机 moto
手动加速                                                                  
Manual throttle acceleration</t>
  </si>
  <si>
    <t>红、白、蓝、灰、粉
Red, white, blue, gray, pink</t>
  </si>
  <si>
    <t>61</t>
  </si>
  <si>
    <t>1800                                                                                                                                                                                                                                                                           12V4.5A*1铅酸电池Lead-acid battery
12V380*2 电机 moto</t>
  </si>
  <si>
    <t>黑色，白色，                
红色，                  
Black, white,
red，</t>
  </si>
  <si>
    <t>62</t>
  </si>
  <si>
    <t>1200                                                                                                                                                                                                                                                                          6V7A*1铅酸电池
Lead-acid battery
6V390*2  电机 motor
车轮灯光Wheel light</t>
  </si>
  <si>
    <t xml:space="preserve">蓝色，白色，                
红色，                
Blue, white,
Red, </t>
  </si>
  <si>
    <t>63</t>
  </si>
  <si>
    <t>5288                                                                                                                                                                                                                                                                          12V4.5A*1铅酸电池Lead-acid battery 
12V380*2 电机 motor</t>
  </si>
  <si>
    <t>黑、白、红、蓝
Black, white, red   blue</t>
  </si>
  <si>
    <t>64</t>
  </si>
  <si>
    <t xml:space="preserve">1916                                                                                                                                                                                                                                                                          12V7A*1铅酸电池
Lead-acid battery
12V540*2 电机 motor
烤漆   paint  </t>
  </si>
  <si>
    <t>烤漆红色、
烤漆黑色、                                            paint red, 
paint black,</t>
  </si>
  <si>
    <t>65</t>
  </si>
  <si>
    <t>9199                                                                                                                                                                                                                                                                     6V4.5A*2铅酸电池
Lead-acid battery
12V380*2 电机 motor</t>
  </si>
  <si>
    <t>白，红，蓝            
white red  blue</t>
  </si>
  <si>
    <t>66</t>
  </si>
  <si>
    <t>9188                                                                                                                                                                                                                                                                     6V4.5A*2铅酸电池
Lead-acid battery
12V380*2 电机 motor</t>
  </si>
  <si>
    <t>67</t>
  </si>
  <si>
    <t>5188                                                                                                                                                                                                                                                                     6V7A*1铅酸电池
Lead-acid battery
6V380*2 电机 motor</t>
  </si>
  <si>
    <t>红、黄、白、蓝               
Red, yellow, white  blue</t>
  </si>
  <si>
    <t>68</t>
  </si>
  <si>
    <t xml:space="preserve">1200                                                                                                                                                                                                                                                                  6V4.5A*2铅酸电池
Lead-acid battery
12V380*2 电机 motor
轮子灯光Wheel light
烤漆   paint </t>
  </si>
  <si>
    <t xml:space="preserve"> 烤漆                              paint                                     红色，  蓝色                                   Red,   blue</t>
  </si>
  <si>
    <t>69</t>
  </si>
  <si>
    <t>1688A                                                                                                                                                                                                                                                                                                                                                                                                                                                                                                                                  6V4.5A*2铅酸电池Lead-acid battery 
12V380*2 电机 motor</t>
  </si>
  <si>
    <t>涂鸦                        graffiti</t>
  </si>
  <si>
    <t>70</t>
  </si>
  <si>
    <t>6887                                                                                                                                                                                                                                                                                                                                                                                                                                                                                                                            6V7A*1铅酸电池
Lead-acid battery 
6V380*2 电机 motor</t>
  </si>
  <si>
    <t>红.绿.蓝.                           
Red. green. Blue.</t>
  </si>
  <si>
    <t>71</t>
  </si>
  <si>
    <t>2188
12V7A*1铅酸电池Lead-acid battery
12V390*2  电机 motor</t>
  </si>
  <si>
    <t>蓝 红                  
blue  red</t>
  </si>
  <si>
    <t>72</t>
  </si>
  <si>
    <t xml:space="preserve">1188
12V7A*1铅酸电池Lead-acid battery
12V390*2  电机 motor
三轮                           Three wheels  </t>
  </si>
  <si>
    <t>红，灰，
黑，白,
Red, gray,                  
black, white,</t>
  </si>
  <si>
    <t>73</t>
  </si>
  <si>
    <t>V6RR                                                                  
12V4.5A*1铅酸电池
Lead-acid battery 
12V380*2 电机 motor</t>
  </si>
  <si>
    <t>蓝，红，粉，黄         
Blue, red,                     pink, yellow</t>
  </si>
  <si>
    <t>74</t>
  </si>
  <si>
    <t>V7RR                                                                  
12V7A*1铅酸电池
Lead-acid battery 
12V380*2 电机 motor
车轮子灯光
Wheel light                 
手动加速                                                                  
Manual throttle acceleration</t>
  </si>
  <si>
    <t>75</t>
  </si>
  <si>
    <t xml:space="preserve">2022                        
12V7A*1铅酸电池Lead-acid battery 
12V550*2 电机 motor     </t>
  </si>
  <si>
    <t>红,白,黄,
Red white yellow</t>
  </si>
  <si>
    <t>76</t>
  </si>
  <si>
    <t>战狼1长枪
12V4.5A*1铅酸电池Lead-acid battery 
12V380*2 电机 motor</t>
  </si>
  <si>
    <t>绿色,蓝色,                    
白色,红色,           
Green,blue,              
white,red,</t>
  </si>
  <si>
    <t>77</t>
  </si>
  <si>
    <t>1188
6V4.5A*1铅酸电池
Lead-acid battery 
6V380*1 电机 motor</t>
  </si>
  <si>
    <t>红 黄 蓝                      
Red yellow blue</t>
  </si>
  <si>
    <t>78</t>
  </si>
  <si>
    <t>T08                                                                                                                                                                                                                                                                                                                                                                                                                       6V4.5A*2铅酸电池
Lead-acid battery
12V390*2 电机 motor</t>
  </si>
  <si>
    <t xml:space="preserve">红色，白色，             
蓝色，                   
Red, white,       
blue, </t>
  </si>
  <si>
    <t>79</t>
  </si>
  <si>
    <t>1618A
12V4.5A*1铅酸电池Lead-acid battery 
12V390*2 电机 motor</t>
  </si>
  <si>
    <t>白,蓝,粉,绿,
White, blue, 
pink, green,</t>
  </si>
  <si>
    <t>唛头
mark</t>
  </si>
  <si>
    <t>地址
Warehouse address</t>
  </si>
  <si>
    <t>total:</t>
  </si>
  <si>
    <t>790CNT</t>
  </si>
  <si>
    <t>344220RMB</t>
  </si>
  <si>
    <t>228CBM</t>
  </si>
  <si>
    <t>16169.5KG</t>
  </si>
  <si>
    <r>
      <rPr>
        <b/>
        <sz val="11"/>
        <color rgb="FFFF0000"/>
        <rFont val="Calibri"/>
        <charset val="134"/>
        <scheme val="minor"/>
      </rPr>
      <t xml:space="preserve">义乌嘟爱玩具有限公司价格表   Price list of Yiwu Duai Toys Co., LTD                                                                                                                                                                                                                      联系人：李健.联系电话：16715799000.18267073530 Contact person: Li Jian, Tel: 16715799000.18267073530                                                                                                                           义乌国际商贸城二楼G2东45号门4街15662店  Shop 15662, 4th Street, Gate 45, G2 East, 2nd Floor, Yiwu International Trade Cit。                                                                                            </t>
    </r>
    <r>
      <rPr>
        <b/>
        <sz val="11"/>
        <color theme="0"/>
        <rFont val="Calibri"/>
        <charset val="134"/>
        <scheme val="minor"/>
      </rPr>
      <t>此表价格，适用于整条货柜，整条货柜混拼。不符合要求的，增加，运费，人工，等成本3% 材质，                                                                                                                                                                                                                                                     This table price is applicable to the whole container, the whole container mix. Does not meet the requirements, increase, freight, labor, and other costs 3% material,</t>
    </r>
  </si>
  <si>
    <t>工厂单价</t>
  </si>
  <si>
    <t>义乌单价</t>
  </si>
  <si>
    <r>
      <rPr>
        <b/>
        <sz val="9"/>
        <color rgb="FFFF0000"/>
        <rFont val="宋体"/>
        <charset val="134"/>
      </rPr>
      <t>车体尺寸</t>
    </r>
    <r>
      <rPr>
        <b/>
        <sz val="9"/>
        <color rgb="FFFF0000"/>
        <rFont val="Arial"/>
        <charset val="134"/>
      </rPr>
      <t xml:space="preserve">         </t>
    </r>
  </si>
  <si>
    <t xml:space="preserve">起订量 </t>
  </si>
  <si>
    <t xml:space="preserve">出货时间           </t>
  </si>
  <si>
    <r>
      <rPr>
        <b/>
        <sz val="9"/>
        <color rgb="FFFF0000"/>
        <rFont val="宋体"/>
        <charset val="134"/>
      </rPr>
      <t>选配</t>
    </r>
    <r>
      <rPr>
        <b/>
        <sz val="9"/>
        <color rgb="FFFF0000"/>
        <rFont val="Arial"/>
        <charset val="134"/>
      </rPr>
      <t xml:space="preserve"> </t>
    </r>
  </si>
  <si>
    <r>
      <rPr>
        <b/>
        <sz val="9"/>
        <color rgb="FFFF0000"/>
        <rFont val="宋体"/>
        <charset val="134"/>
      </rPr>
      <t>证书</t>
    </r>
    <r>
      <rPr>
        <b/>
        <sz val="9"/>
        <color rgb="FFFF0000"/>
        <rFont val="Arial"/>
        <charset val="134"/>
      </rPr>
      <t xml:space="preserve">        </t>
    </r>
  </si>
  <si>
    <t xml:space="preserve"> FACTORY-PRICE </t>
  </si>
  <si>
    <t>YIWU-PRICE</t>
  </si>
  <si>
    <t>PRODUCT SIZE(CM)</t>
  </si>
  <si>
    <t>Minimum quantity</t>
  </si>
  <si>
    <t>Order time</t>
  </si>
  <si>
    <t>SELECTION</t>
  </si>
  <si>
    <t>certificate</t>
  </si>
  <si>
    <t>NEL</t>
  </si>
  <si>
    <r>
      <rPr>
        <sz val="10"/>
        <rFont val="Arial"/>
        <charset val="134"/>
      </rPr>
      <t xml:space="preserve">993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550*2</t>
    </r>
    <r>
      <rPr>
        <sz val="10"/>
        <color rgb="FFFF0000"/>
        <rFont val="Arial"/>
        <charset val="134"/>
      </rPr>
      <t xml:space="preserve"> </t>
    </r>
    <r>
      <rPr>
        <sz val="10"/>
        <rFont val="Arial"/>
        <charset val="134"/>
      </rPr>
      <t xml:space="preserve"> </t>
    </r>
    <r>
      <rPr>
        <sz val="10"/>
        <rFont val="方正粗黑宋简体"/>
        <charset val="134"/>
      </rPr>
      <t>电机</t>
    </r>
    <r>
      <rPr>
        <sz val="10"/>
        <rFont val="Arial"/>
        <charset val="134"/>
      </rPr>
      <t xml:space="preserve"> motor </t>
    </r>
  </si>
  <si>
    <t xml:space="preserve">
蓝色  blue
绿色  green
粉色  pink
桔色  Orange</t>
  </si>
  <si>
    <t>133*88*69CM</t>
  </si>
  <si>
    <t>25KG   
30KG</t>
  </si>
  <si>
    <r>
      <rPr>
        <b/>
        <sz val="10"/>
        <rFont val="新宋体"/>
        <charset val="134"/>
      </rPr>
      <t>采用大电池，四个高速电机，电源开关，电量显示，手柄式前进后退，高低速，</t>
    </r>
    <r>
      <rPr>
        <b/>
        <sz val="10"/>
        <rFont val="Arial"/>
        <charset val="134"/>
      </rPr>
      <t>MP3</t>
    </r>
    <r>
      <rPr>
        <b/>
        <sz val="10"/>
        <rFont val="新宋体"/>
        <charset val="134"/>
      </rPr>
      <t>，</t>
    </r>
    <r>
      <rPr>
        <b/>
        <sz val="10"/>
        <rFont val="Arial"/>
        <charset val="134"/>
      </rPr>
      <t>USB</t>
    </r>
    <r>
      <rPr>
        <b/>
        <sz val="10"/>
        <rFont val="新宋体"/>
        <charset val="134"/>
      </rPr>
      <t>接口，四轮避震，</t>
    </r>
    <r>
      <rPr>
        <b/>
        <sz val="10"/>
        <rFont val="Arial"/>
        <charset val="134"/>
      </rPr>
      <t>LED</t>
    </r>
    <r>
      <rPr>
        <b/>
        <sz val="10"/>
        <rFont val="新宋体"/>
        <charset val="134"/>
      </rPr>
      <t>灯光，手机</t>
    </r>
    <r>
      <rPr>
        <b/>
        <sz val="10"/>
        <rFont val="Arial"/>
        <charset val="134"/>
      </rPr>
      <t>APP</t>
    </r>
    <r>
      <rPr>
        <b/>
        <sz val="10"/>
        <rFont val="新宋体"/>
        <charset val="134"/>
      </rPr>
      <t>遥控，带蓝牙。</t>
    </r>
    <r>
      <rPr>
        <b/>
        <sz val="10"/>
        <rFont val="Arial"/>
        <charset val="134"/>
      </rPr>
      <t xml:space="preserve">
</t>
    </r>
    <r>
      <rPr>
        <b/>
        <sz val="10"/>
        <color rgb="FFFF0000"/>
        <rFont val="Arial"/>
        <charset val="134"/>
      </rPr>
      <t>Equipped with a large battery, four high-speed motors, power switch, battery level display, handlebar-controlled forward and backward movement, high and low speeds, MP3 player, USB interface, four-wheel shock absorption, LED lights, mobile phone APP remote control, and Bluetooth.</t>
    </r>
  </si>
  <si>
    <t>10PCS</t>
  </si>
  <si>
    <t>10-15.day</t>
  </si>
  <si>
    <t>EVA发泡胎EVAfoam tire+85RMB
皮座椅Leather seats+25RMB
烤漆 +50RMB</t>
  </si>
  <si>
    <r>
      <rPr>
        <sz val="10"/>
        <rFont val="Arial"/>
        <charset val="134"/>
      </rPr>
      <t xml:space="preserve">993
</t>
    </r>
    <r>
      <rPr>
        <b/>
        <sz val="10"/>
        <color rgb="FFFF0000"/>
        <rFont val="Arial"/>
        <charset val="134"/>
      </rPr>
      <t>12V10A*1</t>
    </r>
    <r>
      <rPr>
        <sz val="10"/>
        <rFont val="方正粗黑宋简体"/>
        <charset val="134"/>
      </rPr>
      <t>铅酸电池</t>
    </r>
    <r>
      <rPr>
        <sz val="10"/>
        <rFont val="Arial"/>
        <charset val="134"/>
      </rPr>
      <t xml:space="preserve">
Lead-acid battery
</t>
    </r>
    <r>
      <rPr>
        <b/>
        <sz val="10"/>
        <color rgb="FFFF0000"/>
        <rFont val="Arial"/>
        <charset val="134"/>
      </rPr>
      <t>550*4</t>
    </r>
    <r>
      <rPr>
        <sz val="10"/>
        <color rgb="FFFF0000"/>
        <rFont val="Arial"/>
        <charset val="134"/>
      </rPr>
      <t xml:space="preserve"> </t>
    </r>
    <r>
      <rPr>
        <sz val="10"/>
        <rFont val="Arial"/>
        <charset val="134"/>
      </rPr>
      <t xml:space="preserve"> </t>
    </r>
    <r>
      <rPr>
        <sz val="10"/>
        <rFont val="方正粗黑宋简体"/>
        <charset val="134"/>
      </rPr>
      <t>电机</t>
    </r>
    <r>
      <rPr>
        <sz val="10"/>
        <rFont val="Arial"/>
        <charset val="134"/>
      </rPr>
      <t xml:space="preserve"> motor </t>
    </r>
  </si>
  <si>
    <r>
      <rPr>
        <sz val="10"/>
        <rFont val="Arial"/>
        <charset val="134"/>
      </rPr>
      <t xml:space="preserve">993
</t>
    </r>
    <r>
      <rPr>
        <b/>
        <sz val="10"/>
        <color rgb="FFFF0000"/>
        <rFont val="Arial"/>
        <charset val="134"/>
      </rPr>
      <t>24V8A*1</t>
    </r>
    <r>
      <rPr>
        <sz val="10"/>
        <rFont val="方正粗黑宋简体"/>
        <charset val="134"/>
      </rPr>
      <t>铅酸电池</t>
    </r>
    <r>
      <rPr>
        <sz val="10"/>
        <rFont val="Arial"/>
        <charset val="134"/>
      </rPr>
      <t xml:space="preserve">
Lead-acid battery
</t>
    </r>
    <r>
      <rPr>
        <b/>
        <sz val="10"/>
        <color rgb="FFFF0000"/>
        <rFont val="Arial"/>
        <charset val="134"/>
      </rPr>
      <t xml:space="preserve">555*4 </t>
    </r>
    <r>
      <rPr>
        <b/>
        <sz val="10"/>
        <rFont val="Arial"/>
        <charset val="134"/>
      </rPr>
      <t xml:space="preserve"> </t>
    </r>
    <r>
      <rPr>
        <sz val="10"/>
        <rFont val="方正粗黑宋简体"/>
        <charset val="134"/>
      </rPr>
      <t>电机</t>
    </r>
    <r>
      <rPr>
        <sz val="10"/>
        <rFont val="Arial"/>
        <charset val="134"/>
      </rPr>
      <t xml:space="preserve"> motor </t>
    </r>
  </si>
  <si>
    <r>
      <rPr>
        <sz val="10"/>
        <rFont val="Arial"/>
        <charset val="134"/>
      </rPr>
      <t xml:space="preserve">993
</t>
    </r>
    <r>
      <rPr>
        <b/>
        <sz val="10"/>
        <color rgb="FFFF0000"/>
        <rFont val="Arial"/>
        <charset val="134"/>
      </rPr>
      <t>24V8A*1</t>
    </r>
    <r>
      <rPr>
        <sz val="10"/>
        <rFont val="方正粗黑宋简体"/>
        <charset val="134"/>
      </rPr>
      <t>铅酸电池</t>
    </r>
    <r>
      <rPr>
        <sz val="10"/>
        <rFont val="Arial"/>
        <charset val="134"/>
      </rPr>
      <t xml:space="preserve">
Lead-acid battery
</t>
    </r>
    <r>
      <rPr>
        <b/>
        <sz val="10"/>
        <color rgb="FFFF0000"/>
        <rFont val="Arial"/>
        <charset val="134"/>
      </rPr>
      <t xml:space="preserve">4845*2 </t>
    </r>
    <r>
      <rPr>
        <b/>
        <sz val="10"/>
        <rFont val="Arial"/>
        <charset val="134"/>
      </rPr>
      <t xml:space="preserve"> </t>
    </r>
    <r>
      <rPr>
        <sz val="10"/>
        <rFont val="方正粗黑宋简体"/>
        <charset val="134"/>
      </rPr>
      <t>电机</t>
    </r>
    <r>
      <rPr>
        <sz val="10"/>
        <rFont val="Arial"/>
        <charset val="134"/>
      </rPr>
      <t xml:space="preserve"> motor </t>
    </r>
  </si>
  <si>
    <t>JB</t>
  </si>
  <si>
    <r>
      <rPr>
        <sz val="10"/>
        <rFont val="Arial"/>
        <charset val="134"/>
      </rPr>
      <t xml:space="preserve">8612
</t>
    </r>
    <r>
      <rPr>
        <b/>
        <sz val="10"/>
        <color rgb="FFFF0000"/>
        <rFont val="Arial"/>
        <charset val="134"/>
      </rPr>
      <t>12V10A*1</t>
    </r>
    <r>
      <rPr>
        <sz val="10"/>
        <rFont val="方正粗黑宋简体"/>
        <charset val="134"/>
      </rPr>
      <t>铅酸电池</t>
    </r>
    <r>
      <rPr>
        <sz val="10"/>
        <rFont val="Arial"/>
        <charset val="134"/>
      </rPr>
      <t xml:space="preserve">
Lead-acid battery
</t>
    </r>
    <r>
      <rPr>
        <b/>
        <sz val="10"/>
        <color rgb="FFFF0000"/>
        <rFont val="Arial"/>
        <charset val="134"/>
      </rPr>
      <t xml:space="preserve">390*4  </t>
    </r>
    <r>
      <rPr>
        <sz val="10"/>
        <rFont val="方正粗黑宋简体"/>
        <charset val="134"/>
      </rPr>
      <t>电机</t>
    </r>
    <r>
      <rPr>
        <sz val="10"/>
        <rFont val="Arial"/>
        <charset val="134"/>
      </rPr>
      <t xml:space="preserve"> motor </t>
    </r>
  </si>
  <si>
    <t>黑色   black
白色   white
红色   red
灰色   Gray</t>
  </si>
  <si>
    <t xml:space="preserve">146*82*78CM  </t>
  </si>
  <si>
    <t>34KG   
41KG</t>
  </si>
  <si>
    <r>
      <rPr>
        <b/>
        <sz val="10"/>
        <rFont val="新宋体"/>
        <charset val="134"/>
      </rPr>
      <t>采用大电池，四驱车，四轮避震，有遥控，可前进后退，摇摆功能，方向盘一键安装，有音乐，灯光，蓝牙，支持手机</t>
    </r>
    <r>
      <rPr>
        <b/>
        <sz val="10"/>
        <rFont val="Arial"/>
        <charset val="134"/>
      </rPr>
      <t>APP</t>
    </r>
    <r>
      <rPr>
        <b/>
        <sz val="10"/>
        <rFont val="新宋体"/>
        <charset val="134"/>
      </rPr>
      <t>。</t>
    </r>
    <r>
      <rPr>
        <b/>
        <sz val="10"/>
        <rFont val="Arial"/>
        <charset val="134"/>
      </rPr>
      <t xml:space="preserve">
</t>
    </r>
    <r>
      <rPr>
        <b/>
        <sz val="10"/>
        <color rgb="FFFF0000"/>
        <rFont val="Arial"/>
        <charset val="134"/>
      </rPr>
      <t>Equipped with a large battery, four-wheel drive, four-wheel shock absorption, with remote control, capable of moving forward and backward, swaying function, one-click installation of the steering wheel, with music, lights, Bluetooth, and supports mobile APP.</t>
    </r>
  </si>
  <si>
    <t>EVA发泡胎EVAfoam tire+90RMB
皮座椅Leather seats+25RMB
烤漆 +90RMB</t>
  </si>
  <si>
    <r>
      <rPr>
        <sz val="10"/>
        <rFont val="Arial"/>
        <charset val="134"/>
      </rPr>
      <t xml:space="preserve">8612
</t>
    </r>
    <r>
      <rPr>
        <b/>
        <sz val="10"/>
        <color rgb="FFFF0000"/>
        <rFont val="Arial"/>
        <charset val="134"/>
      </rPr>
      <t>12V10A*1</t>
    </r>
    <r>
      <rPr>
        <sz val="10"/>
        <rFont val="方正粗黑宋简体"/>
        <charset val="134"/>
      </rPr>
      <t>铅酸电池</t>
    </r>
    <r>
      <rPr>
        <sz val="10"/>
        <rFont val="Arial"/>
        <charset val="134"/>
      </rPr>
      <t xml:space="preserve">
Lead-acid battery
</t>
    </r>
    <r>
      <rPr>
        <b/>
        <sz val="10"/>
        <color rgb="FFFF0000"/>
        <rFont val="Arial"/>
        <charset val="134"/>
      </rPr>
      <t xml:space="preserve">550*4  </t>
    </r>
    <r>
      <rPr>
        <sz val="10"/>
        <rFont val="方正粗黑宋简体"/>
        <charset val="134"/>
      </rPr>
      <t>电机</t>
    </r>
    <r>
      <rPr>
        <sz val="10"/>
        <rFont val="Arial"/>
        <charset val="134"/>
      </rPr>
      <t xml:space="preserve"> motor </t>
    </r>
  </si>
  <si>
    <r>
      <rPr>
        <sz val="10"/>
        <rFont val="Arial"/>
        <charset val="134"/>
      </rPr>
      <t xml:space="preserve">8612
</t>
    </r>
    <r>
      <rPr>
        <b/>
        <sz val="10"/>
        <color rgb="FFFF0000"/>
        <rFont val="Arial"/>
        <charset val="134"/>
      </rPr>
      <t>24V8A*1</t>
    </r>
    <r>
      <rPr>
        <sz val="10"/>
        <rFont val="方正粗黑宋简体"/>
        <charset val="134"/>
      </rPr>
      <t>铅酸电池</t>
    </r>
    <r>
      <rPr>
        <sz val="10"/>
        <rFont val="Arial"/>
        <charset val="134"/>
      </rPr>
      <t xml:space="preserve">
Lead-acid battery
</t>
    </r>
    <r>
      <rPr>
        <b/>
        <sz val="10"/>
        <color rgb="FFFF0000"/>
        <rFont val="Arial"/>
        <charset val="134"/>
      </rPr>
      <t xml:space="preserve">550*4  </t>
    </r>
    <r>
      <rPr>
        <sz val="10"/>
        <rFont val="方正粗黑宋简体"/>
        <charset val="134"/>
      </rPr>
      <t>电机</t>
    </r>
    <r>
      <rPr>
        <sz val="10"/>
        <rFont val="Arial"/>
        <charset val="134"/>
      </rPr>
      <t xml:space="preserve"> motor </t>
    </r>
  </si>
  <si>
    <r>
      <rPr>
        <sz val="10"/>
        <rFont val="Arial"/>
        <charset val="134"/>
      </rPr>
      <t xml:space="preserve">8612
</t>
    </r>
    <r>
      <rPr>
        <b/>
        <sz val="10"/>
        <color rgb="FFFF0000"/>
        <rFont val="Arial"/>
        <charset val="134"/>
      </rPr>
      <t>12V10A*1</t>
    </r>
    <r>
      <rPr>
        <sz val="10"/>
        <rFont val="方正粗黑宋简体"/>
        <charset val="134"/>
      </rPr>
      <t>铅酸电池</t>
    </r>
    <r>
      <rPr>
        <sz val="10"/>
        <rFont val="Arial"/>
        <charset val="134"/>
      </rPr>
      <t xml:space="preserve">
Lead-acid battery
</t>
    </r>
    <r>
      <rPr>
        <b/>
        <sz val="10"/>
        <color rgb="FFFF0000"/>
        <rFont val="Arial"/>
        <charset val="134"/>
      </rPr>
      <t xml:space="preserve">390*4  </t>
    </r>
    <r>
      <rPr>
        <sz val="10"/>
        <rFont val="方正粗黑宋简体"/>
        <charset val="134"/>
      </rPr>
      <t>电机</t>
    </r>
    <r>
      <rPr>
        <sz val="10"/>
        <rFont val="Arial"/>
        <charset val="134"/>
      </rPr>
      <t xml:space="preserve"> motor 
+ </t>
    </r>
    <r>
      <rPr>
        <sz val="10"/>
        <rFont val="宋体"/>
        <charset val="134"/>
      </rPr>
      <t>烤漆</t>
    </r>
    <r>
      <rPr>
        <sz val="10"/>
        <rFont val="Arial"/>
        <charset val="134"/>
      </rPr>
      <t xml:space="preserve">
</t>
    </r>
    <r>
      <rPr>
        <b/>
        <sz val="10"/>
        <color rgb="FFFF0000"/>
        <rFont val="Arial"/>
        <charset val="134"/>
      </rPr>
      <t xml:space="preserve">+ paint  </t>
    </r>
  </si>
  <si>
    <r>
      <rPr>
        <b/>
        <sz val="9"/>
        <rFont val="宋体"/>
        <charset val="134"/>
      </rPr>
      <t>烤漆灰</t>
    </r>
    <r>
      <rPr>
        <b/>
        <sz val="9"/>
        <rFont val="Arial"/>
        <charset val="134"/>
      </rPr>
      <t xml:space="preserve">
</t>
    </r>
    <r>
      <rPr>
        <b/>
        <sz val="9"/>
        <rFont val="宋体"/>
        <charset val="134"/>
      </rPr>
      <t>烤漆红</t>
    </r>
    <r>
      <rPr>
        <b/>
        <sz val="9"/>
        <rFont val="Arial"/>
        <charset val="134"/>
      </rPr>
      <t xml:space="preserve">
</t>
    </r>
    <r>
      <rPr>
        <b/>
        <sz val="9"/>
        <rFont val="宋体"/>
        <charset val="134"/>
      </rPr>
      <t>烤漆墨绿</t>
    </r>
    <r>
      <rPr>
        <b/>
        <sz val="9"/>
        <rFont val="Arial"/>
        <charset val="134"/>
      </rPr>
      <t xml:space="preserve">
</t>
    </r>
    <r>
      <rPr>
        <b/>
        <sz val="9"/>
        <rFont val="宋体"/>
        <charset val="134"/>
      </rPr>
      <t>烤漆黑</t>
    </r>
    <r>
      <rPr>
        <b/>
        <sz val="9"/>
        <rFont val="Arial"/>
        <charset val="134"/>
      </rPr>
      <t xml:space="preserve">
</t>
    </r>
    <r>
      <rPr>
        <b/>
        <sz val="9"/>
        <rFont val="宋体"/>
        <charset val="134"/>
      </rPr>
      <t>烤漆浅绿</t>
    </r>
    <r>
      <rPr>
        <b/>
        <sz val="9"/>
        <rFont val="Arial"/>
        <charset val="134"/>
      </rPr>
      <t xml:space="preserve">  
Paint  gray
Paint black
 Paint red
Paint Dark green
Paint Light green</t>
    </r>
  </si>
  <si>
    <r>
      <rPr>
        <sz val="10"/>
        <rFont val="Arial"/>
        <charset val="134"/>
      </rPr>
      <t xml:space="preserve">8612
</t>
    </r>
    <r>
      <rPr>
        <b/>
        <sz val="10"/>
        <color rgb="FFFF0000"/>
        <rFont val="Arial"/>
        <charset val="134"/>
      </rPr>
      <t>12V10A*1</t>
    </r>
    <r>
      <rPr>
        <sz val="10"/>
        <rFont val="宋体"/>
        <charset val="134"/>
      </rPr>
      <t>铅酸电池</t>
    </r>
    <r>
      <rPr>
        <sz val="10"/>
        <rFont val="Arial"/>
        <charset val="134"/>
      </rPr>
      <t xml:space="preserve">
Lead-acid battery
</t>
    </r>
    <r>
      <rPr>
        <b/>
        <sz val="10"/>
        <color rgb="FFFF0000"/>
        <rFont val="Arial"/>
        <charset val="134"/>
      </rPr>
      <t xml:space="preserve">550*4 </t>
    </r>
    <r>
      <rPr>
        <sz val="10"/>
        <rFont val="Arial"/>
        <charset val="134"/>
      </rPr>
      <t xml:space="preserve"> </t>
    </r>
    <r>
      <rPr>
        <sz val="10"/>
        <rFont val="宋体"/>
        <charset val="134"/>
      </rPr>
      <t>电机</t>
    </r>
    <r>
      <rPr>
        <sz val="10"/>
        <rFont val="Arial"/>
        <charset val="134"/>
      </rPr>
      <t xml:space="preserve"> motor  
+ </t>
    </r>
    <r>
      <rPr>
        <sz val="10"/>
        <rFont val="宋体"/>
        <charset val="134"/>
      </rPr>
      <t>烤漆</t>
    </r>
    <r>
      <rPr>
        <sz val="10"/>
        <rFont val="Arial"/>
        <charset val="134"/>
      </rPr>
      <t xml:space="preserve">
</t>
    </r>
    <r>
      <rPr>
        <b/>
        <sz val="10"/>
        <color rgb="FFFF0000"/>
        <rFont val="Arial"/>
        <charset val="134"/>
      </rPr>
      <t xml:space="preserve">+ paint  </t>
    </r>
  </si>
  <si>
    <r>
      <rPr>
        <sz val="10"/>
        <rFont val="Arial"/>
        <charset val="134"/>
      </rPr>
      <t xml:space="preserve">8612
</t>
    </r>
    <r>
      <rPr>
        <b/>
        <sz val="10"/>
        <color rgb="FFFF0000"/>
        <rFont val="Arial"/>
        <charset val="134"/>
      </rPr>
      <t>24V8A*1</t>
    </r>
    <r>
      <rPr>
        <sz val="10"/>
        <rFont val="宋体"/>
        <charset val="134"/>
      </rPr>
      <t>铅酸电池</t>
    </r>
    <r>
      <rPr>
        <sz val="10"/>
        <rFont val="Arial"/>
        <charset val="134"/>
      </rPr>
      <t xml:space="preserve">
Lead-acid battery
</t>
    </r>
    <r>
      <rPr>
        <b/>
        <sz val="10"/>
        <color rgb="FFFF0000"/>
        <rFont val="Arial"/>
        <charset val="134"/>
      </rPr>
      <t xml:space="preserve">550*4 </t>
    </r>
    <r>
      <rPr>
        <sz val="10"/>
        <rFont val="Arial"/>
        <charset val="134"/>
      </rPr>
      <t xml:space="preserve"> </t>
    </r>
    <r>
      <rPr>
        <sz val="10"/>
        <rFont val="宋体"/>
        <charset val="134"/>
      </rPr>
      <t>电机</t>
    </r>
    <r>
      <rPr>
        <sz val="10"/>
        <rFont val="Arial"/>
        <charset val="134"/>
      </rPr>
      <t xml:space="preserve"> motor  
+ </t>
    </r>
    <r>
      <rPr>
        <sz val="10"/>
        <rFont val="宋体"/>
        <charset val="134"/>
      </rPr>
      <t>烤漆</t>
    </r>
    <r>
      <rPr>
        <sz val="10"/>
        <rFont val="Arial"/>
        <charset val="134"/>
      </rPr>
      <t xml:space="preserve">
</t>
    </r>
    <r>
      <rPr>
        <b/>
        <sz val="10"/>
        <color rgb="FFFF0000"/>
        <rFont val="Arial"/>
        <charset val="134"/>
      </rPr>
      <t xml:space="preserve">+ paint  </t>
    </r>
  </si>
  <si>
    <t>TTXB
HZBB</t>
  </si>
  <si>
    <r>
      <rPr>
        <sz val="10"/>
        <rFont val="Arial"/>
        <charset val="134"/>
      </rPr>
      <t xml:space="preserve">985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550*2 </t>
    </r>
    <r>
      <rPr>
        <sz val="10"/>
        <rFont val="Arial"/>
        <charset val="134"/>
      </rPr>
      <t xml:space="preserve"> </t>
    </r>
    <r>
      <rPr>
        <sz val="10"/>
        <rFont val="方正粗黑宋简体"/>
        <charset val="134"/>
      </rPr>
      <t>电机</t>
    </r>
    <r>
      <rPr>
        <sz val="10"/>
        <rFont val="Arial"/>
        <charset val="134"/>
      </rPr>
      <t xml:space="preserve"> motor </t>
    </r>
  </si>
  <si>
    <t xml:space="preserve">
卡其 
 Khaki color
红色  red
白色  white </t>
  </si>
  <si>
    <t>160*80*68CM</t>
  </si>
  <si>
    <t>30KG   
35KG</t>
  </si>
  <si>
    <r>
      <rPr>
        <b/>
        <sz val="9"/>
        <color theme="1"/>
        <rFont val="宋体"/>
        <charset val="134"/>
      </rPr>
      <t>采用大电池，</t>
    </r>
    <r>
      <rPr>
        <b/>
        <sz val="9"/>
        <color theme="1"/>
        <rFont val="Arial"/>
        <charset val="134"/>
      </rPr>
      <t>550</t>
    </r>
    <r>
      <rPr>
        <b/>
        <sz val="9"/>
        <color theme="1"/>
        <rFont val="宋体"/>
        <charset val="134"/>
      </rPr>
      <t>两个高速电机，多功能中控台，双开门，有摇摆功能，后车斗可拆卸。</t>
    </r>
    <r>
      <rPr>
        <b/>
        <sz val="9"/>
        <color theme="1"/>
        <rFont val="Arial"/>
        <charset val="134"/>
      </rPr>
      <t xml:space="preserve">
</t>
    </r>
    <r>
      <rPr>
        <b/>
        <sz val="9"/>
        <color rgb="FFFF0000"/>
        <rFont val="Arial"/>
        <charset val="134"/>
      </rPr>
      <t>Equipped with a large battery, two high-speed motors, a multi-functional center console, double doors, with swaying function, and the rear cargo bed is detachable.</t>
    </r>
  </si>
  <si>
    <t>皮座椅Leather seats+25RMB  
EVA发泡胎EVAfoam tire+70RMB</t>
  </si>
  <si>
    <r>
      <rPr>
        <sz val="10"/>
        <rFont val="Arial"/>
        <charset val="134"/>
      </rPr>
      <t xml:space="preserve">985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</si>
  <si>
    <r>
      <rPr>
        <b/>
        <sz val="9"/>
        <color theme="1"/>
        <rFont val="宋体"/>
        <charset val="134"/>
      </rPr>
      <t>采用大电池，</t>
    </r>
    <r>
      <rPr>
        <b/>
        <sz val="9"/>
        <color theme="1"/>
        <rFont val="Arial"/>
        <charset val="134"/>
      </rPr>
      <t>390</t>
    </r>
    <r>
      <rPr>
        <b/>
        <sz val="9"/>
        <color theme="1"/>
        <rFont val="宋体"/>
        <charset val="134"/>
      </rPr>
      <t>四个电机，多功能中控台，双开门，有摇摆功能，后车斗可拆卸。</t>
    </r>
    <r>
      <rPr>
        <b/>
        <sz val="9"/>
        <color theme="1"/>
        <rFont val="Arial"/>
        <charset val="134"/>
      </rPr>
      <t xml:space="preserve">
</t>
    </r>
    <r>
      <rPr>
        <b/>
        <sz val="9"/>
        <color rgb="FFFF0000"/>
        <rFont val="Arial"/>
        <charset val="134"/>
      </rPr>
      <t>Equipped with a large battery, 390 motors, a multi-functional control console, double doors, with swaying function, and the rear cargo compartment is detachable.</t>
    </r>
  </si>
  <si>
    <r>
      <rPr>
        <sz val="10"/>
        <rFont val="Arial"/>
        <charset val="134"/>
      </rPr>
      <t xml:space="preserve">985
</t>
    </r>
    <r>
      <rPr>
        <b/>
        <sz val="10"/>
        <color rgb="FFFF0000"/>
        <rFont val="Arial"/>
        <charset val="134"/>
      </rPr>
      <t>24V4.5A*1</t>
    </r>
    <r>
      <rPr>
        <sz val="10"/>
        <rFont val="方正粗黑宋简体"/>
        <charset val="134"/>
      </rPr>
      <t>铅酸电池</t>
    </r>
    <r>
      <rPr>
        <sz val="10"/>
        <rFont val="Arial"/>
        <charset val="134"/>
      </rPr>
      <t xml:space="preserve">
Lead-acid battery
</t>
    </r>
    <r>
      <rPr>
        <b/>
        <sz val="10"/>
        <color rgb="FFFF0000"/>
        <rFont val="Arial"/>
        <charset val="134"/>
      </rPr>
      <t xml:space="preserve">550*2 </t>
    </r>
    <r>
      <rPr>
        <sz val="10"/>
        <rFont val="Arial"/>
        <charset val="134"/>
      </rPr>
      <t xml:space="preserve"> </t>
    </r>
    <r>
      <rPr>
        <sz val="10"/>
        <rFont val="方正粗黑宋简体"/>
        <charset val="134"/>
      </rPr>
      <t>电机</t>
    </r>
    <r>
      <rPr>
        <sz val="10"/>
        <rFont val="Arial"/>
        <charset val="134"/>
      </rPr>
      <t xml:space="preserve"> motor </t>
    </r>
  </si>
  <si>
    <r>
      <rPr>
        <sz val="10"/>
        <rFont val="Arial"/>
        <charset val="134"/>
      </rPr>
      <t xml:space="preserve">985
</t>
    </r>
    <r>
      <rPr>
        <b/>
        <sz val="10"/>
        <color rgb="FFFF0000"/>
        <rFont val="Arial"/>
        <charset val="134"/>
      </rPr>
      <t>24V4.5A*1</t>
    </r>
    <r>
      <rPr>
        <sz val="10"/>
        <rFont val="方正粗黑宋简体"/>
        <charset val="134"/>
      </rPr>
      <t>铅酸电池</t>
    </r>
    <r>
      <rPr>
        <sz val="10"/>
        <rFont val="Arial"/>
        <charset val="134"/>
      </rPr>
      <t xml:space="preserve">
Lead-acid battery
</t>
    </r>
    <r>
      <rPr>
        <b/>
        <sz val="10"/>
        <color rgb="FFFF0000"/>
        <rFont val="Arial"/>
        <charset val="134"/>
      </rPr>
      <t xml:space="preserve">550*4 </t>
    </r>
    <r>
      <rPr>
        <sz val="10"/>
        <rFont val="Arial"/>
        <charset val="134"/>
      </rPr>
      <t xml:space="preserve"> </t>
    </r>
    <r>
      <rPr>
        <sz val="10"/>
        <rFont val="方正粗黑宋简体"/>
        <charset val="134"/>
      </rPr>
      <t>电机</t>
    </r>
    <r>
      <rPr>
        <sz val="10"/>
        <rFont val="Arial"/>
        <charset val="134"/>
      </rPr>
      <t xml:space="preserve"> motor </t>
    </r>
  </si>
  <si>
    <r>
      <rPr>
        <b/>
        <sz val="9"/>
        <color theme="1"/>
        <rFont val="宋体"/>
        <charset val="134"/>
      </rPr>
      <t>采用大电池，</t>
    </r>
    <r>
      <rPr>
        <b/>
        <sz val="9"/>
        <color theme="1"/>
        <rFont val="Arial"/>
        <charset val="134"/>
      </rPr>
      <t>550</t>
    </r>
    <r>
      <rPr>
        <b/>
        <sz val="9"/>
        <color theme="1"/>
        <rFont val="宋体"/>
        <charset val="134"/>
      </rPr>
      <t>四个高速电机，多功能中控台，双开门，有摇摆功能，后车斗可拆卸。</t>
    </r>
    <r>
      <rPr>
        <b/>
        <sz val="9"/>
        <color theme="1"/>
        <rFont val="Arial"/>
        <charset val="134"/>
      </rPr>
      <t xml:space="preserve">
</t>
    </r>
    <r>
      <rPr>
        <b/>
        <sz val="9"/>
        <color rgb="FFFF0000"/>
        <rFont val="Arial"/>
        <charset val="134"/>
      </rPr>
      <t>Equipped with a large battery, four high-speed motors, a multi-functional control console, double doors, with swaying function, and the rear cargo compartment is detachable.</t>
    </r>
  </si>
  <si>
    <r>
      <rPr>
        <sz val="10"/>
        <rFont val="Arial"/>
        <charset val="134"/>
      </rPr>
      <t xml:space="preserve">985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550*2 </t>
    </r>
    <r>
      <rPr>
        <sz val="10"/>
        <rFont val="Arial"/>
        <charset val="134"/>
      </rPr>
      <t xml:space="preserve"> </t>
    </r>
    <r>
      <rPr>
        <sz val="10"/>
        <rFont val="方正粗黑宋简体"/>
        <charset val="134"/>
      </rPr>
      <t>电机</t>
    </r>
    <r>
      <rPr>
        <sz val="10"/>
        <rFont val="Arial"/>
        <charset val="134"/>
      </rPr>
      <t xml:space="preserve"> motor 
+ </t>
    </r>
    <r>
      <rPr>
        <sz val="10"/>
        <rFont val="宋体"/>
        <charset val="134"/>
      </rPr>
      <t>烤漆</t>
    </r>
    <r>
      <rPr>
        <sz val="10"/>
        <rFont val="Arial"/>
        <charset val="134"/>
      </rPr>
      <t xml:space="preserve">
</t>
    </r>
    <r>
      <rPr>
        <b/>
        <sz val="10"/>
        <color rgb="FFFF0000"/>
        <rFont val="Arial"/>
        <charset val="134"/>
      </rPr>
      <t xml:space="preserve">+ paint   </t>
    </r>
  </si>
  <si>
    <r>
      <rPr>
        <b/>
        <sz val="9"/>
        <color theme="1"/>
        <rFont val="宋体"/>
        <charset val="134"/>
      </rPr>
      <t>采用大电池，</t>
    </r>
    <r>
      <rPr>
        <b/>
        <sz val="9"/>
        <color theme="1"/>
        <rFont val="Arial"/>
        <charset val="134"/>
      </rPr>
      <t>550</t>
    </r>
    <r>
      <rPr>
        <b/>
        <sz val="9"/>
        <color theme="1"/>
        <rFont val="宋体"/>
        <charset val="134"/>
      </rPr>
      <t>两个高速电机，多功能中控台，双开门，有摇摆功能，后车斗可拆卸。烤漆款，颜色更显高档。</t>
    </r>
    <r>
      <rPr>
        <b/>
        <sz val="9"/>
        <color theme="1"/>
        <rFont val="Arial"/>
        <charset val="134"/>
      </rPr>
      <t xml:space="preserve">
</t>
    </r>
    <r>
      <rPr>
        <b/>
        <sz val="9"/>
        <color rgb="FFFF0000"/>
        <rFont val="Arial"/>
        <charset val="134"/>
      </rPr>
      <t>Equipped with a large battery, two high-speed motors, a multi-functional center console, double doors, with swaying function, and the rear cargo bed is detachable. The painted finish version has a more luxurious color.</t>
    </r>
  </si>
  <si>
    <t>SYB</t>
  </si>
  <si>
    <r>
      <rPr>
        <sz val="10"/>
        <rFont val="Arial"/>
        <charset val="134"/>
      </rPr>
      <t xml:space="preserve">903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390*4  </t>
    </r>
    <r>
      <rPr>
        <sz val="10"/>
        <rFont val="方正粗黑宋简体"/>
        <charset val="134"/>
      </rPr>
      <t>电机</t>
    </r>
    <r>
      <rPr>
        <sz val="10"/>
        <rFont val="Arial"/>
        <charset val="134"/>
      </rPr>
      <t xml:space="preserve"> motor </t>
    </r>
  </si>
  <si>
    <t>红色  red
粉色  pink
蓝色  blue
白+红
White + Red
白+橙
White + Orange
白+绿
White + Green
灰+绿
Grey + Green
灰+桔
Grey + Orange
深咖色
Dark Brown Color</t>
  </si>
  <si>
    <t>125*86*77CM</t>
  </si>
  <si>
    <t>22KG    
25KG</t>
  </si>
  <si>
    <r>
      <rPr>
        <b/>
        <sz val="9"/>
        <color theme="1"/>
        <rFont val="宋体"/>
        <charset val="134"/>
      </rPr>
      <t>四驱车，带灯光，中控音乐板，有遥控，音乐，</t>
    </r>
    <r>
      <rPr>
        <b/>
        <sz val="9"/>
        <color theme="1"/>
        <rFont val="Arial"/>
        <charset val="134"/>
      </rPr>
      <t>USB</t>
    </r>
    <r>
      <rPr>
        <b/>
        <sz val="9"/>
        <color theme="1"/>
        <rFont val="宋体"/>
        <charset val="134"/>
      </rPr>
      <t>插口</t>
    </r>
    <r>
      <rPr>
        <b/>
        <sz val="9"/>
        <color theme="1"/>
        <rFont val="Arial"/>
        <charset val="134"/>
      </rPr>
      <t xml:space="preserve">
</t>
    </r>
    <r>
      <rPr>
        <b/>
        <sz val="9"/>
        <color rgb="FFFF0000"/>
        <rFont val="Arial"/>
        <charset val="134"/>
      </rPr>
      <t>Four-wheel drive vehicle, with lights, central control music panel, with remote control, music, USB port</t>
    </r>
  </si>
  <si>
    <t>皮座椅Leather seats+20RMB  
EVA发泡胎EVAfoam tire+85RMB
烤漆 + 50元</t>
  </si>
  <si>
    <r>
      <rPr>
        <sz val="10"/>
        <rFont val="Arial"/>
        <charset val="134"/>
      </rPr>
      <t xml:space="preserve">903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550*2  </t>
    </r>
    <r>
      <rPr>
        <sz val="10"/>
        <rFont val="方正粗黑宋简体"/>
        <charset val="134"/>
      </rPr>
      <t>电机</t>
    </r>
    <r>
      <rPr>
        <sz val="10"/>
        <rFont val="Arial"/>
        <charset val="134"/>
      </rPr>
      <t xml:space="preserve"> motor </t>
    </r>
  </si>
  <si>
    <r>
      <rPr>
        <sz val="10"/>
        <rFont val="Arial"/>
        <charset val="134"/>
      </rPr>
      <t xml:space="preserve">903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550*4  </t>
    </r>
    <r>
      <rPr>
        <sz val="10"/>
        <rFont val="方正粗黑宋简体"/>
        <charset val="134"/>
      </rPr>
      <t>电机</t>
    </r>
    <r>
      <rPr>
        <sz val="10"/>
        <rFont val="Arial"/>
        <charset val="134"/>
      </rPr>
      <t xml:space="preserve"> motor </t>
    </r>
  </si>
  <si>
    <r>
      <rPr>
        <sz val="10"/>
        <rFont val="Arial"/>
        <charset val="134"/>
      </rPr>
      <t xml:space="preserve">903A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390*4  </t>
    </r>
    <r>
      <rPr>
        <sz val="10"/>
        <rFont val="方正粗黑宋简体"/>
        <charset val="134"/>
      </rPr>
      <t>电机</t>
    </r>
    <r>
      <rPr>
        <sz val="10"/>
        <rFont val="Arial"/>
        <charset val="134"/>
      </rPr>
      <t xml:space="preserve"> motor </t>
    </r>
  </si>
  <si>
    <r>
      <rPr>
        <sz val="10"/>
        <rFont val="Arial"/>
        <charset val="134"/>
      </rPr>
      <t xml:space="preserve">903A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550*2  </t>
    </r>
    <r>
      <rPr>
        <sz val="10"/>
        <rFont val="方正粗黑宋简体"/>
        <charset val="134"/>
      </rPr>
      <t>电机</t>
    </r>
    <r>
      <rPr>
        <sz val="10"/>
        <rFont val="Arial"/>
        <charset val="134"/>
      </rPr>
      <t xml:space="preserve"> motor </t>
    </r>
  </si>
  <si>
    <r>
      <rPr>
        <sz val="10"/>
        <rFont val="Arial"/>
        <charset val="134"/>
      </rPr>
      <t xml:space="preserve">903A
</t>
    </r>
    <r>
      <rPr>
        <b/>
        <sz val="10"/>
        <color rgb="FFFF0000"/>
        <rFont val="Arial"/>
        <charset val="134"/>
      </rPr>
      <t>12V7A*1</t>
    </r>
    <r>
      <rPr>
        <sz val="10"/>
        <rFont val="方正粗黑宋简体"/>
        <charset val="134"/>
      </rPr>
      <t>铅酸电池</t>
    </r>
    <r>
      <rPr>
        <sz val="10"/>
        <rFont val="Arial"/>
        <charset val="134"/>
      </rPr>
      <t xml:space="preserve">
Lead-acid battery
</t>
    </r>
    <r>
      <rPr>
        <b/>
        <sz val="10"/>
        <color rgb="FFFF0000"/>
        <rFont val="Arial"/>
        <charset val="134"/>
      </rPr>
      <t xml:space="preserve">550*4  </t>
    </r>
    <r>
      <rPr>
        <sz val="10"/>
        <rFont val="方正粗黑宋简体"/>
        <charset val="134"/>
      </rPr>
      <t>电机</t>
    </r>
    <r>
      <rPr>
        <sz val="10"/>
        <rFont val="Arial"/>
        <charset val="134"/>
      </rPr>
      <t xml:space="preserve"> motor </t>
    </r>
  </si>
  <si>
    <t>TL</t>
  </si>
  <si>
    <r>
      <rPr>
        <sz val="10"/>
        <rFont val="Arial"/>
        <charset val="134"/>
      </rPr>
      <t xml:space="preserve">618
</t>
    </r>
    <r>
      <rPr>
        <b/>
        <sz val="10"/>
        <color rgb="FFFF0000"/>
        <rFont val="Arial"/>
        <charset val="134"/>
      </rPr>
      <t>12V4A*1</t>
    </r>
    <r>
      <rPr>
        <sz val="10"/>
        <rFont val="方正粗黑宋简体"/>
        <charset val="134"/>
      </rPr>
      <t>铅酸电池</t>
    </r>
    <r>
      <rPr>
        <sz val="10"/>
        <rFont val="Arial"/>
        <charset val="134"/>
      </rPr>
      <t xml:space="preserve">
Lead-acid battery
</t>
    </r>
    <r>
      <rPr>
        <sz val="10"/>
        <color rgb="FFFF0000"/>
        <rFont val="Arial"/>
        <charset val="134"/>
      </rPr>
      <t xml:space="preserve">390*2 </t>
    </r>
    <r>
      <rPr>
        <sz val="10"/>
        <rFont val="Arial"/>
        <charset val="134"/>
      </rPr>
      <t xml:space="preserve"> </t>
    </r>
    <r>
      <rPr>
        <sz val="10"/>
        <rFont val="方正粗黑宋简体"/>
        <charset val="134"/>
      </rPr>
      <t>电机</t>
    </r>
    <r>
      <rPr>
        <sz val="10"/>
        <rFont val="Arial"/>
        <charset val="134"/>
      </rPr>
      <t xml:space="preserve"> motor </t>
    </r>
  </si>
  <si>
    <t xml:space="preserve">
白色 white
红色 red
蓝色 blue</t>
  </si>
  <si>
    <t>135*76*80CM</t>
  </si>
  <si>
    <t>23KG   
26KG</t>
  </si>
  <si>
    <r>
      <rPr>
        <b/>
        <sz val="9"/>
        <rFont val="新宋体"/>
        <charset val="134"/>
      </rPr>
      <t>一键启动，</t>
    </r>
    <r>
      <rPr>
        <b/>
        <sz val="9"/>
        <rFont val="Arial"/>
        <charset val="134"/>
      </rPr>
      <t>MP3</t>
    </r>
    <r>
      <rPr>
        <b/>
        <sz val="9"/>
        <rFont val="新宋体"/>
        <charset val="134"/>
      </rPr>
      <t>，蓝牙早教，</t>
    </r>
    <r>
      <rPr>
        <b/>
        <sz val="9"/>
        <rFont val="Arial"/>
        <charset val="134"/>
      </rPr>
      <t>2.4G</t>
    </r>
    <r>
      <rPr>
        <b/>
        <sz val="9"/>
        <rFont val="新宋体"/>
        <charset val="134"/>
      </rPr>
      <t>蓝牙遥控，四轮避震，双开门</t>
    </r>
    <r>
      <rPr>
        <b/>
        <sz val="9"/>
        <rFont val="Arial"/>
        <charset val="134"/>
      </rPr>
      <t xml:space="preserve"> ,</t>
    </r>
    <r>
      <rPr>
        <b/>
        <sz val="9"/>
        <rFont val="新宋体"/>
        <charset val="134"/>
      </rPr>
      <t>自带备胎</t>
    </r>
    <r>
      <rPr>
        <b/>
        <sz val="9"/>
        <rFont val="Arial"/>
        <charset val="134"/>
      </rPr>
      <t xml:space="preserve"> </t>
    </r>
    <r>
      <rPr>
        <b/>
        <sz val="9"/>
        <rFont val="新宋体"/>
        <charset val="134"/>
      </rPr>
      <t>炫酷灯光，前后电子摇摆</t>
    </r>
    <r>
      <rPr>
        <b/>
        <sz val="9"/>
        <rFont val="Arial"/>
        <charset val="134"/>
      </rPr>
      <t xml:space="preserve">                                  </t>
    </r>
    <r>
      <rPr>
        <b/>
        <sz val="9"/>
        <rFont val="新宋体"/>
        <charset val="134"/>
      </rPr>
      <t>独立双排加大座椅</t>
    </r>
    <r>
      <rPr>
        <b/>
        <sz val="9"/>
        <rFont val="Arial"/>
        <charset val="134"/>
      </rPr>
      <t xml:space="preserve"> </t>
    </r>
    <r>
      <rPr>
        <b/>
        <sz val="9"/>
        <rFont val="新宋体"/>
        <charset val="134"/>
      </rPr>
      <t>可坐两个宝宝加大储物箱设计</t>
    </r>
    <r>
      <rPr>
        <b/>
        <sz val="9"/>
        <rFont val="Arial"/>
        <charset val="134"/>
      </rPr>
      <t xml:space="preserve">
</t>
    </r>
    <r>
      <rPr>
        <b/>
        <sz val="9"/>
        <color rgb="FFFF0000"/>
        <rFont val="Arial"/>
        <charset val="134"/>
      </rPr>
      <t>One-click start, MP3, Bluetooth early education, 2.4G Bluetooth remote control, four-wheel shock absorption, double doors, built-in spare tire, cool lighting, front and rear electronic swing independent double-row enlarged seats that can seat two babies, and enlarged storage box design</t>
    </r>
  </si>
  <si>
    <t>20PCS</t>
  </si>
  <si>
    <t>EVA发泡胎EVAfoam tire+75RMB
皮座椅Leather seats+20RMB
底部射灯 Bottom spotlight+10RMB</t>
  </si>
  <si>
    <r>
      <rPr>
        <sz val="10"/>
        <rFont val="Arial"/>
        <charset val="134"/>
      </rPr>
      <t xml:space="preserve">618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</si>
  <si>
    <t>BH</t>
  </si>
  <si>
    <r>
      <rPr>
        <sz val="10"/>
        <rFont val="Arial"/>
        <charset val="134"/>
      </rPr>
      <t xml:space="preserve">1155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</si>
  <si>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t xml:space="preserve">
白色 white
红色 red
蓝色blue  </t>
  </si>
  <si>
    <t>143*86*78CM</t>
  </si>
  <si>
    <t>30KG   
31.5KG</t>
  </si>
  <si>
    <r>
      <rPr>
        <b/>
        <sz val="9"/>
        <color theme="1"/>
        <rFont val="宋体"/>
        <charset val="134"/>
      </rPr>
      <t>一键启动，多功能音乐板，音量加减，早教功能，前进后退功能，脚踩油门，缓启动，</t>
    </r>
    <r>
      <rPr>
        <b/>
        <sz val="9"/>
        <color theme="1"/>
        <rFont val="Arial"/>
        <charset val="134"/>
      </rPr>
      <t>USB</t>
    </r>
    <r>
      <rPr>
        <b/>
        <sz val="9"/>
        <color theme="1"/>
        <rFont val="宋体"/>
        <charset val="134"/>
      </rPr>
      <t>插口，炫彩灯光，</t>
    </r>
    <r>
      <rPr>
        <b/>
        <sz val="9"/>
        <color theme="1"/>
        <rFont val="Arial"/>
        <charset val="134"/>
      </rPr>
      <t xml:space="preserve">
</t>
    </r>
    <r>
      <rPr>
        <b/>
        <sz val="9"/>
        <color rgb="FFFF0000"/>
        <rFont val="Arial"/>
        <charset val="134"/>
      </rPr>
      <t>One-click start, multi-functional music board, volume up and down, early education function, forward and backward movement function, step on the accelerator, slow start, USB port, colorful lights</t>
    </r>
  </si>
  <si>
    <t>皮座椅Leather seats+25RMB  
EVA发泡胎EVAfoam tire+90RMB
12V0电池battery+30RMB</t>
  </si>
  <si>
    <r>
      <rPr>
        <sz val="10"/>
        <rFont val="Arial"/>
        <charset val="134"/>
      </rPr>
      <t xml:space="preserve">1199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</si>
  <si>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r>
      <rPr>
        <sz val="10"/>
        <rFont val="Arial"/>
        <charset val="134"/>
      </rPr>
      <t xml:space="preserve">1188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</si>
  <si>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r>
      <rPr>
        <sz val="10"/>
        <rFont val="Arial"/>
        <charset val="134"/>
      </rPr>
      <t xml:space="preserve">1630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</si>
  <si>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t xml:space="preserve">
白色 white
红色 red
黄色yellow</t>
  </si>
  <si>
    <t>31KG   
36.5KG</t>
  </si>
  <si>
    <t>SBL</t>
  </si>
  <si>
    <r>
      <rPr>
        <sz val="10"/>
        <rFont val="Arial"/>
        <charset val="134"/>
      </rPr>
      <t xml:space="preserve">22-F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</si>
  <si>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t>蓝色 blue
红色 red
白色 white</t>
  </si>
  <si>
    <t>131*84*88CM</t>
  </si>
  <si>
    <t>23.7KG   
27.6KG</t>
  </si>
  <si>
    <r>
      <rPr>
        <b/>
        <sz val="9"/>
        <color theme="1"/>
        <rFont val="宋体"/>
        <charset val="134"/>
      </rPr>
      <t>双开门，手机</t>
    </r>
    <r>
      <rPr>
        <b/>
        <sz val="9"/>
        <color theme="1"/>
        <rFont val="Arial"/>
        <charset val="134"/>
      </rPr>
      <t>APP</t>
    </r>
    <r>
      <rPr>
        <b/>
        <sz val="9"/>
        <color theme="1"/>
        <rFont val="宋体"/>
        <charset val="134"/>
      </rPr>
      <t>，多功能蓝牙中控操作面板，可遥控，前后摇摆，</t>
    </r>
    <r>
      <rPr>
        <b/>
        <sz val="9"/>
        <color theme="1"/>
        <rFont val="Arial"/>
        <charset val="134"/>
      </rPr>
      <t>USB,MP3</t>
    </r>
    <r>
      <rPr>
        <b/>
        <sz val="9"/>
        <color theme="1"/>
        <rFont val="宋体"/>
        <charset val="134"/>
      </rPr>
      <t>插孔灯光，音乐，四轮避震</t>
    </r>
    <r>
      <rPr>
        <b/>
        <sz val="9"/>
        <color theme="1"/>
        <rFont val="Arial"/>
        <charset val="134"/>
      </rPr>
      <t xml:space="preserve">
</t>
    </r>
    <r>
      <rPr>
        <b/>
        <sz val="9"/>
        <color rgb="FFFF0000"/>
        <rFont val="Arial"/>
        <charset val="134"/>
      </rPr>
      <t>Double doors, mobile APP, multi-functional Bluetooth central control operation panel, remote control, front and back swing, USB,MP3 jack, lights, music, four-wheel shock absorption</t>
    </r>
  </si>
  <si>
    <t>12v10电瓶battery+30RMB  
皮座椅
Leather seats+18RMB  
EVA发泡胎
EVAfoam tire+70RMB
烤漆Baking varnish+30RMB</t>
  </si>
  <si>
    <r>
      <rPr>
        <sz val="10"/>
        <rFont val="Arial"/>
        <charset val="134"/>
      </rPr>
      <t xml:space="preserve">22-C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</si>
  <si>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t>XC</t>
  </si>
  <si>
    <r>
      <rPr>
        <sz val="10"/>
        <rFont val="Arial"/>
        <charset val="134"/>
      </rPr>
      <t xml:space="preserve">917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380*2 </t>
    </r>
    <r>
      <rPr>
        <sz val="10"/>
        <rFont val="Arial"/>
        <charset val="134"/>
      </rPr>
      <t xml:space="preserve"> </t>
    </r>
    <r>
      <rPr>
        <sz val="10"/>
        <rFont val="方正粗黑宋简体"/>
        <charset val="134"/>
      </rPr>
      <t>电机</t>
    </r>
    <r>
      <rPr>
        <sz val="10"/>
        <rFont val="Arial"/>
        <charset val="134"/>
      </rPr>
      <t xml:space="preserve"> motor </t>
    </r>
  </si>
  <si>
    <t xml:space="preserve">
白色 white
红色 red
蓝色blue
绿色 green
黑色 black
灰色 Grey</t>
  </si>
  <si>
    <t>132*80*76CM</t>
  </si>
  <si>
    <t>31KG   
37KG</t>
  </si>
  <si>
    <t>一键启动，多功能音乐板，音量加减，早教功能，前进后退功能，脚踩油门，缓启动，USB插口，炫彩灯光，
One-click start, multi-functional music board, volume up and down, early education function, forward and backward movement function, step on the accelerator, slow start, USB port, colorful lights</t>
  </si>
  <si>
    <t>皮座椅Leather seats+25RMB  
EVA发泡胎EVAfoam tire+75RMB</t>
  </si>
  <si>
    <r>
      <rPr>
        <sz val="10"/>
        <rFont val="Arial"/>
        <charset val="134"/>
      </rPr>
      <t xml:space="preserve">917
</t>
    </r>
    <r>
      <rPr>
        <b/>
        <sz val="10"/>
        <color rgb="FFFF0000"/>
        <rFont val="Arial"/>
        <charset val="134"/>
      </rPr>
      <t>12V10A*1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</si>
  <si>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r>
      <rPr>
        <sz val="10"/>
        <rFont val="Arial"/>
        <charset val="134"/>
      </rPr>
      <t xml:space="preserve">917
</t>
    </r>
    <r>
      <rPr>
        <b/>
        <sz val="10"/>
        <color rgb="FFFF0000"/>
        <rFont val="Arial"/>
        <charset val="134"/>
      </rPr>
      <t>12V14A*1</t>
    </r>
    <r>
      <rPr>
        <sz val="10"/>
        <rFont val="方正粗黑宋简体"/>
        <charset val="134"/>
      </rPr>
      <t>铅酸电池</t>
    </r>
    <r>
      <rPr>
        <sz val="10"/>
        <rFont val="Arial"/>
        <charset val="134"/>
      </rPr>
      <t xml:space="preserve">
Lead-acid battery
</t>
    </r>
    <r>
      <rPr>
        <sz val="10"/>
        <color rgb="FFFF0000"/>
        <rFont val="Arial"/>
        <charset val="134"/>
      </rPr>
      <t xml:space="preserve">550*4 </t>
    </r>
    <r>
      <rPr>
        <sz val="10"/>
        <rFont val="Arial"/>
        <charset val="134"/>
      </rPr>
      <t xml:space="preserve"> </t>
    </r>
    <r>
      <rPr>
        <sz val="10"/>
        <rFont val="方正粗黑宋简体"/>
        <charset val="134"/>
      </rPr>
      <t>电机</t>
    </r>
    <r>
      <rPr>
        <sz val="10"/>
        <rFont val="Arial"/>
        <charset val="134"/>
      </rPr>
      <t xml:space="preserve"> motor </t>
    </r>
  </si>
  <si>
    <t>JS</t>
  </si>
  <si>
    <r>
      <rPr>
        <sz val="10"/>
        <rFont val="Arial"/>
        <charset val="134"/>
      </rPr>
      <t xml:space="preserve">003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</si>
  <si>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t>红色 red
白色 white
绿色 green</t>
  </si>
  <si>
    <t>133*82*80CM</t>
  </si>
  <si>
    <t>24KG   
28KG</t>
  </si>
  <si>
    <t>双开门，手机APP,可遥控，前后摇摆，USB,MP3插孔灯光，音乐，蓝牙，四轮避震
Double doors, mobile APP, remote control, front and back swing, USB,MP3 jack, lights, music, Bluetooth, four-wheel shock absorption</t>
  </si>
  <si>
    <t>EVA发泡胎
EVAfoam tire+90RMB</t>
  </si>
  <si>
    <r>
      <rPr>
        <sz val="10"/>
        <rFont val="Arial"/>
        <charset val="134"/>
      </rPr>
      <t xml:space="preserve">003
</t>
    </r>
    <r>
      <rPr>
        <b/>
        <sz val="10"/>
        <color rgb="FFFF0000"/>
        <rFont val="Arial"/>
        <charset val="134"/>
      </rPr>
      <t>12V10A*1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r>
      <rPr>
        <b/>
        <sz val="10"/>
        <color rgb="FFFF0000"/>
        <rFont val="宋体"/>
        <charset val="134"/>
      </rPr>
      <t>皮座椅</t>
    </r>
    <r>
      <rPr>
        <b/>
        <sz val="10"/>
        <color rgb="FFFF0000"/>
        <rFont val="Arial"/>
        <charset val="134"/>
      </rPr>
      <t xml:space="preserve">
Leather seats</t>
    </r>
  </si>
  <si>
    <r>
      <rPr>
        <sz val="10"/>
        <rFont val="Arial"/>
        <charset val="134"/>
      </rPr>
      <t xml:space="preserve">003
</t>
    </r>
    <r>
      <rPr>
        <b/>
        <sz val="10"/>
        <color rgb="FFFF0000"/>
        <rFont val="Arial"/>
        <charset val="134"/>
      </rPr>
      <t>12V12A*1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r>
      <rPr>
        <b/>
        <sz val="10"/>
        <color rgb="FFFF0000"/>
        <rFont val="宋体"/>
        <charset val="134"/>
      </rPr>
      <t>皮座椅</t>
    </r>
    <r>
      <rPr>
        <b/>
        <sz val="10"/>
        <color rgb="FFFF0000"/>
        <rFont val="Arial"/>
        <charset val="134"/>
      </rPr>
      <t xml:space="preserve">
Leather seats</t>
    </r>
  </si>
  <si>
    <t>SF</t>
  </si>
  <si>
    <r>
      <rPr>
        <sz val="10"/>
        <rFont val="Arial"/>
        <charset val="134"/>
      </rPr>
      <t xml:space="preserve">5688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</si>
  <si>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t>咖啡色 coffee
黑色 black
蓝色 blue
红色 red
白色 white
粉色 pink</t>
  </si>
  <si>
    <t>147*80*84CM</t>
  </si>
  <si>
    <t>33KG/       36.5KG</t>
  </si>
  <si>
    <r>
      <rPr>
        <b/>
        <sz val="9"/>
        <rFont val="宋体"/>
        <charset val="134"/>
      </rPr>
      <t>一键启动，</t>
    </r>
    <r>
      <rPr>
        <b/>
        <sz val="9"/>
        <rFont val="Arial"/>
        <charset val="134"/>
      </rPr>
      <t>USB</t>
    </r>
    <r>
      <rPr>
        <b/>
        <sz val="9"/>
        <rFont val="宋体"/>
        <charset val="134"/>
      </rPr>
      <t>接口，带早教，蓝牙，动感音乐，</t>
    </r>
    <r>
      <rPr>
        <b/>
        <sz val="9"/>
        <rFont val="Arial"/>
        <charset val="134"/>
      </rPr>
      <t>LED</t>
    </r>
    <r>
      <rPr>
        <b/>
        <sz val="9"/>
        <rFont val="宋体"/>
        <charset val="134"/>
      </rPr>
      <t>灯光！</t>
    </r>
    <r>
      <rPr>
        <b/>
        <sz val="9"/>
        <rFont val="Arial"/>
        <charset val="134"/>
      </rPr>
      <t xml:space="preserve">      </t>
    </r>
    <r>
      <rPr>
        <b/>
        <sz val="9"/>
        <rFont val="宋体"/>
        <charset val="134"/>
      </rPr>
      <t>标配：轮子不带灯</t>
    </r>
    <r>
      <rPr>
        <b/>
        <sz val="9"/>
        <rFont val="Arial"/>
        <charset val="134"/>
      </rPr>
      <t xml:space="preserve">
One-click start, USB interface, with early education, Bluetooth, dynamic music, LED lights! Standard configuration: Wheels without lights</t>
    </r>
  </si>
  <si>
    <t xml:space="preserve">皮座椅Leather seats+15RMB
烤漆Baking varnish+110RMB   
EVA发泡胎EVAfoam tire+140RMB
12v10+25 RMB   
12v12+40 RMB   
12v14+48 RMB   </t>
  </si>
  <si>
    <r>
      <rPr>
        <sz val="10"/>
        <rFont val="Arial"/>
        <charset val="134"/>
      </rPr>
      <t xml:space="preserve">5688
</t>
    </r>
    <r>
      <rPr>
        <b/>
        <sz val="10"/>
        <color rgb="FFFF0000"/>
        <rFont val="Arial"/>
        <charset val="134"/>
      </rPr>
      <t>12V10A*1</t>
    </r>
    <r>
      <rPr>
        <sz val="10"/>
        <rFont val="方正粗黑宋简体"/>
        <charset val="134"/>
      </rPr>
      <t>铅酸电池</t>
    </r>
    <r>
      <rPr>
        <sz val="10"/>
        <rFont val="Arial"/>
        <charset val="134"/>
      </rPr>
      <t xml:space="preserve">
Lead-acid battery
</t>
    </r>
    <r>
      <rPr>
        <sz val="10"/>
        <color rgb="FFFF0000"/>
        <rFont val="Arial"/>
        <charset val="134"/>
      </rPr>
      <t xml:space="preserve">380*4 </t>
    </r>
    <r>
      <rPr>
        <sz val="10"/>
        <rFont val="Arial"/>
        <charset val="134"/>
      </rPr>
      <t xml:space="preserve"> </t>
    </r>
    <r>
      <rPr>
        <sz val="10"/>
        <rFont val="方正粗黑宋简体"/>
        <charset val="134"/>
      </rPr>
      <t>电机</t>
    </r>
    <r>
      <rPr>
        <sz val="10"/>
        <rFont val="Arial"/>
        <charset val="134"/>
      </rPr>
      <t xml:space="preserve"> motor </t>
    </r>
  </si>
  <si>
    <t>ST-PLL</t>
  </si>
  <si>
    <r>
      <rPr>
        <b/>
        <sz val="10"/>
        <rFont val="Arial"/>
        <charset val="134"/>
      </rPr>
      <t xml:space="preserve">G-580              
</t>
    </r>
    <r>
      <rPr>
        <b/>
        <sz val="10"/>
        <color rgb="FFFF0000"/>
        <rFont val="Arial"/>
        <charset val="134"/>
      </rPr>
      <t>12V10A*1</t>
    </r>
    <r>
      <rPr>
        <b/>
        <sz val="10"/>
        <rFont val="宋体"/>
        <charset val="134"/>
      </rPr>
      <t>铅酸电池</t>
    </r>
    <r>
      <rPr>
        <b/>
        <sz val="10"/>
        <rFont val="Arial"/>
        <charset val="134"/>
      </rPr>
      <t xml:space="preserve">
Lead-acid battery
</t>
    </r>
    <r>
      <rPr>
        <b/>
        <sz val="10"/>
        <color rgb="FFFF0000"/>
        <rFont val="Arial"/>
        <charset val="134"/>
      </rPr>
      <t xml:space="preserve">390*4  </t>
    </r>
    <r>
      <rPr>
        <b/>
        <sz val="10"/>
        <rFont val="宋体"/>
        <charset val="134"/>
      </rPr>
      <t>电机</t>
    </r>
    <r>
      <rPr>
        <b/>
        <sz val="10"/>
        <rFont val="Arial"/>
        <charset val="134"/>
      </rPr>
      <t xml:space="preserve"> motor </t>
    </r>
  </si>
  <si>
    <t xml:space="preserve">
粉色 pink
灰色  Gray
红色  Red
白色 white
 黑色  Black</t>
  </si>
  <si>
    <t>134*81*72CM</t>
  </si>
  <si>
    <t>一键启动,2.4G一对一蓝牙遥控器,3档调速,缓起缓停,电量显示,USB接口,英语故事,儿歌,LED大灯,后轮液压避震
One-click start,2.4G one-to-one Bluetooth remote control, 3-speed adjustment, slow start and stop, battery level display,USB interface, English stories, children's songs,LED headlights, rear wheel hydraulic shock absorber</t>
  </si>
  <si>
    <t>烤漆Baking varnish+70RMB   
EVA发泡胎EVAfoam tire+90RMB
皮座椅Leather seats+25RMB
车轮加灯Wheels with lights+30RMB</t>
  </si>
  <si>
    <t>EN71.62115.
ASTM963.GCC.
CCPSA</t>
  </si>
  <si>
    <t>ST</t>
  </si>
  <si>
    <r>
      <rPr>
        <b/>
        <sz val="10"/>
        <rFont val="Arial"/>
        <charset val="134"/>
      </rPr>
      <t xml:space="preserve">G-580              
</t>
    </r>
    <r>
      <rPr>
        <b/>
        <sz val="10"/>
        <color rgb="FFFF0000"/>
        <rFont val="Arial"/>
        <charset val="134"/>
      </rPr>
      <t>12V10A*1</t>
    </r>
    <r>
      <rPr>
        <b/>
        <sz val="10"/>
        <rFont val="宋体"/>
        <charset val="134"/>
      </rPr>
      <t>铅酸电池</t>
    </r>
    <r>
      <rPr>
        <b/>
        <sz val="10"/>
        <rFont val="Arial"/>
        <charset val="134"/>
      </rPr>
      <t xml:space="preserve">
Lead-acid battery
</t>
    </r>
    <r>
      <rPr>
        <b/>
        <sz val="10"/>
        <color rgb="FFFF0000"/>
        <rFont val="Arial"/>
        <charset val="134"/>
      </rPr>
      <t xml:space="preserve">390*4  </t>
    </r>
    <r>
      <rPr>
        <b/>
        <sz val="10"/>
        <rFont val="宋体"/>
        <charset val="134"/>
      </rPr>
      <t>电机</t>
    </r>
    <r>
      <rPr>
        <b/>
        <sz val="10"/>
        <rFont val="Arial"/>
        <charset val="134"/>
      </rPr>
      <t xml:space="preserve"> motor  </t>
    </r>
  </si>
  <si>
    <t>烤漆红 
Baking varnish red
烤漆绿
 Baking varnish green</t>
  </si>
  <si>
    <r>
      <rPr>
        <b/>
        <sz val="10"/>
        <rFont val="Arial"/>
        <charset val="134"/>
      </rPr>
      <t xml:space="preserve">G-580              
</t>
    </r>
    <r>
      <rPr>
        <b/>
        <sz val="10"/>
        <color rgb="FFFF0000"/>
        <rFont val="Arial"/>
        <charset val="134"/>
      </rPr>
      <t>12V10A*1</t>
    </r>
    <r>
      <rPr>
        <b/>
        <sz val="10"/>
        <rFont val="宋体"/>
        <charset val="134"/>
      </rPr>
      <t>铅酸电池</t>
    </r>
    <r>
      <rPr>
        <b/>
        <sz val="10"/>
        <rFont val="Arial"/>
        <charset val="134"/>
      </rPr>
      <t xml:space="preserve">
Lead-acid battery
</t>
    </r>
    <r>
      <rPr>
        <b/>
        <sz val="10"/>
        <color rgb="FFFF0000"/>
        <rFont val="Arial"/>
        <charset val="134"/>
      </rPr>
      <t xml:space="preserve">390*4  </t>
    </r>
    <r>
      <rPr>
        <b/>
        <sz val="10"/>
        <rFont val="宋体"/>
        <charset val="134"/>
      </rPr>
      <t>电机</t>
    </r>
    <r>
      <rPr>
        <b/>
        <sz val="10"/>
        <rFont val="Arial"/>
        <charset val="134"/>
      </rPr>
      <t xml:space="preserve"> motor  
</t>
    </r>
    <r>
      <rPr>
        <b/>
        <sz val="10"/>
        <color rgb="FFFF0000"/>
        <rFont val="宋体"/>
        <charset val="134"/>
      </rPr>
      <t>烤漆色</t>
    </r>
    <r>
      <rPr>
        <b/>
        <sz val="10"/>
        <color rgb="FFFF0000"/>
        <rFont val="Arial"/>
        <charset val="134"/>
      </rPr>
      <t xml:space="preserve">
Baking varnish </t>
    </r>
  </si>
  <si>
    <t>DY</t>
  </si>
  <si>
    <r>
      <rPr>
        <b/>
        <sz val="10"/>
        <rFont val="Arial"/>
        <charset val="134"/>
      </rPr>
      <t xml:space="preserve">8800
</t>
    </r>
    <r>
      <rPr>
        <b/>
        <sz val="10"/>
        <color rgb="FFFF0000"/>
        <rFont val="Arial"/>
        <charset val="134"/>
      </rPr>
      <t>12V4A*1</t>
    </r>
    <r>
      <rPr>
        <b/>
        <sz val="10"/>
        <rFont val="方正粗黑宋简体"/>
        <charset val="134"/>
      </rPr>
      <t>铅酸电池</t>
    </r>
    <r>
      <rPr>
        <b/>
        <sz val="10"/>
        <rFont val="Arial"/>
        <charset val="134"/>
      </rPr>
      <t xml:space="preserve">
Lead-acid battery
</t>
    </r>
    <r>
      <rPr>
        <b/>
        <sz val="10"/>
        <color rgb="FFFF0000"/>
        <rFont val="Arial"/>
        <charset val="134"/>
      </rPr>
      <t xml:space="preserve">380*2 </t>
    </r>
    <r>
      <rPr>
        <b/>
        <sz val="10"/>
        <rFont val="Arial"/>
        <charset val="134"/>
      </rPr>
      <t xml:space="preserve"> </t>
    </r>
    <r>
      <rPr>
        <b/>
        <sz val="10"/>
        <rFont val="方正粗黑宋简体"/>
        <charset val="134"/>
      </rPr>
      <t>电机</t>
    </r>
    <r>
      <rPr>
        <b/>
        <sz val="10"/>
        <rFont val="Arial"/>
        <charset val="134"/>
      </rPr>
      <t xml:space="preserve"> motor  </t>
    </r>
  </si>
  <si>
    <t>130X80X85CM</t>
  </si>
  <si>
    <t>20KG     22.5KG</t>
  </si>
  <si>
    <t>2.4G蓝牙遥控,多功能中控早教,缓启动平稳起步,四轮避震，三档调速,防滑轮胎，炫彩挡风板,
2.4G Bluetooth remote control, multi-functional central control early education, smooth start, four-wheel suspension, three-speed adjustment, anti-slip tires, colorful windscreen</t>
  </si>
  <si>
    <t>皮座椅
Leather seats+20RMB  
EVA发泡胎
EVAfoam tire+75RMB</t>
  </si>
  <si>
    <r>
      <rPr>
        <b/>
        <sz val="10"/>
        <rFont val="Arial"/>
        <charset val="134"/>
      </rPr>
      <t xml:space="preserve">8800
</t>
    </r>
    <r>
      <rPr>
        <b/>
        <sz val="10"/>
        <color rgb="FFFF0000"/>
        <rFont val="Arial"/>
        <charset val="134"/>
      </rPr>
      <t>12V7A*1</t>
    </r>
    <r>
      <rPr>
        <b/>
        <sz val="10"/>
        <rFont val="方正粗黑宋简体"/>
        <charset val="134"/>
      </rPr>
      <t>铅酸电池</t>
    </r>
    <r>
      <rPr>
        <b/>
        <sz val="10"/>
        <rFont val="Arial"/>
        <charset val="134"/>
      </rPr>
      <t xml:space="preserve">
Lead-acid battery
</t>
    </r>
    <r>
      <rPr>
        <b/>
        <sz val="10"/>
        <color rgb="FFFF0000"/>
        <rFont val="Arial"/>
        <charset val="134"/>
      </rPr>
      <t xml:space="preserve">380*4 </t>
    </r>
    <r>
      <rPr>
        <b/>
        <sz val="10"/>
        <rFont val="Arial"/>
        <charset val="134"/>
      </rPr>
      <t xml:space="preserve"> </t>
    </r>
    <r>
      <rPr>
        <b/>
        <sz val="10"/>
        <rFont val="方正粗黑宋简体"/>
        <charset val="134"/>
      </rPr>
      <t>电机</t>
    </r>
    <r>
      <rPr>
        <b/>
        <sz val="10"/>
        <rFont val="Arial"/>
        <charset val="134"/>
      </rPr>
      <t xml:space="preserve"> motor  </t>
    </r>
  </si>
  <si>
    <r>
      <rPr>
        <b/>
        <sz val="10"/>
        <rFont val="Arial"/>
        <charset val="134"/>
      </rPr>
      <t xml:space="preserve">8801
</t>
    </r>
    <r>
      <rPr>
        <b/>
        <sz val="10"/>
        <color rgb="FFFF0000"/>
        <rFont val="Arial"/>
        <charset val="134"/>
      </rPr>
      <t>12V4A*1</t>
    </r>
    <r>
      <rPr>
        <b/>
        <sz val="10"/>
        <rFont val="方正粗黑宋简体"/>
        <charset val="134"/>
      </rPr>
      <t>铅酸电池</t>
    </r>
    <r>
      <rPr>
        <b/>
        <sz val="10"/>
        <rFont val="Arial"/>
        <charset val="134"/>
      </rPr>
      <t xml:space="preserve">
Lead-acid battery
</t>
    </r>
    <r>
      <rPr>
        <b/>
        <sz val="10"/>
        <color rgb="FFFF0000"/>
        <rFont val="Arial"/>
        <charset val="134"/>
      </rPr>
      <t xml:space="preserve">380*2 </t>
    </r>
    <r>
      <rPr>
        <b/>
        <sz val="10"/>
        <rFont val="Arial"/>
        <charset val="134"/>
      </rPr>
      <t xml:space="preserve"> </t>
    </r>
    <r>
      <rPr>
        <b/>
        <sz val="10"/>
        <rFont val="方正粗黑宋简体"/>
        <charset val="134"/>
      </rPr>
      <t>电机</t>
    </r>
    <r>
      <rPr>
        <b/>
        <sz val="10"/>
        <rFont val="Arial"/>
        <charset val="134"/>
      </rPr>
      <t xml:space="preserve"> motor  </t>
    </r>
  </si>
  <si>
    <r>
      <rPr>
        <b/>
        <sz val="10"/>
        <rFont val="Arial"/>
        <charset val="134"/>
      </rPr>
      <t xml:space="preserve">8801
</t>
    </r>
    <r>
      <rPr>
        <b/>
        <sz val="10"/>
        <color rgb="FFFF0000"/>
        <rFont val="Arial"/>
        <charset val="134"/>
      </rPr>
      <t>12V7A*1</t>
    </r>
    <r>
      <rPr>
        <b/>
        <sz val="10"/>
        <rFont val="方正粗黑宋简体"/>
        <charset val="134"/>
      </rPr>
      <t>铅酸电池</t>
    </r>
    <r>
      <rPr>
        <b/>
        <sz val="10"/>
        <rFont val="Arial"/>
        <charset val="134"/>
      </rPr>
      <t xml:space="preserve">
Lead-acid battery
</t>
    </r>
    <r>
      <rPr>
        <b/>
        <sz val="10"/>
        <color rgb="FFFF0000"/>
        <rFont val="Arial"/>
        <charset val="134"/>
      </rPr>
      <t xml:space="preserve">380*4 </t>
    </r>
    <r>
      <rPr>
        <b/>
        <sz val="10"/>
        <rFont val="Arial"/>
        <charset val="134"/>
      </rPr>
      <t xml:space="preserve"> </t>
    </r>
    <r>
      <rPr>
        <b/>
        <sz val="10"/>
        <rFont val="方正粗黑宋简体"/>
        <charset val="134"/>
      </rPr>
      <t>电机</t>
    </r>
    <r>
      <rPr>
        <b/>
        <sz val="10"/>
        <rFont val="Arial"/>
        <charset val="134"/>
      </rPr>
      <t xml:space="preserve"> motor  </t>
    </r>
  </si>
  <si>
    <t>YL-YX</t>
  </si>
  <si>
    <r>
      <rPr>
        <sz val="11"/>
        <rFont val="Arial"/>
        <charset val="134"/>
      </rPr>
      <t xml:space="preserve">166
</t>
    </r>
    <r>
      <rPr>
        <b/>
        <sz val="11"/>
        <color rgb="FFFF0000"/>
        <rFont val="Arial"/>
        <charset val="134"/>
      </rPr>
      <t xml:space="preserve">12V7*1 </t>
    </r>
    <r>
      <rPr>
        <sz val="11"/>
        <rFont val="方正粗黑宋简体"/>
        <charset val="134"/>
      </rPr>
      <t>铅酸电池</t>
    </r>
    <r>
      <rPr>
        <sz val="11"/>
        <rFont val="Arial"/>
        <charset val="134"/>
      </rPr>
      <t xml:space="preserve">
 Lead-acid battery
</t>
    </r>
    <r>
      <rPr>
        <b/>
        <sz val="11"/>
        <color rgb="FFFF0000"/>
        <rFont val="Arial"/>
        <charset val="134"/>
      </rPr>
      <t xml:space="preserve">12V390*2 </t>
    </r>
    <r>
      <rPr>
        <sz val="11"/>
        <rFont val="方正粗黑宋简体"/>
        <charset val="134"/>
      </rPr>
      <t>电机</t>
    </r>
    <r>
      <rPr>
        <sz val="11"/>
        <rFont val="Arial"/>
        <charset val="134"/>
      </rPr>
      <t xml:space="preserve"> motor  
</t>
    </r>
    <r>
      <rPr>
        <sz val="11"/>
        <rFont val="方正粗黑宋简体"/>
        <charset val="134"/>
      </rPr>
      <t>三款车</t>
    </r>
    <r>
      <rPr>
        <sz val="11"/>
        <rFont val="Arial"/>
        <charset val="134"/>
      </rPr>
      <t xml:space="preserve"> </t>
    </r>
    <r>
      <rPr>
        <sz val="11"/>
        <rFont val="方正粗黑宋简体"/>
        <charset val="134"/>
      </rPr>
      <t>前脸可以换</t>
    </r>
    <r>
      <rPr>
        <sz val="11"/>
        <rFont val="Arial"/>
        <charset val="134"/>
      </rPr>
      <t xml:space="preserve"> 
</t>
    </r>
    <r>
      <rPr>
        <sz val="11"/>
        <color rgb="FFFF0000"/>
        <rFont val="Arial"/>
        <charset val="134"/>
      </rPr>
      <t xml:space="preserve">The front faces of the three models can be interchanged   </t>
    </r>
    <r>
      <rPr>
        <sz val="11"/>
        <rFont val="Arial"/>
        <charset val="134"/>
      </rPr>
      <t xml:space="preserve">            </t>
    </r>
  </si>
  <si>
    <r>
      <rPr>
        <sz val="10"/>
        <rFont val="宋体"/>
        <charset val="134"/>
      </rPr>
      <t>灰色</t>
    </r>
    <r>
      <rPr>
        <sz val="10"/>
        <rFont val="Arial"/>
        <charset val="134"/>
      </rPr>
      <t xml:space="preserve">Grey
</t>
    </r>
    <r>
      <rPr>
        <sz val="10"/>
        <rFont val="宋体"/>
        <charset val="134"/>
      </rPr>
      <t>粉色</t>
    </r>
    <r>
      <rPr>
        <sz val="10"/>
        <rFont val="Arial"/>
        <charset val="134"/>
      </rPr>
      <t xml:space="preserve"> Pink
</t>
    </r>
    <r>
      <rPr>
        <sz val="10"/>
        <rFont val="宋体"/>
        <charset val="134"/>
      </rPr>
      <t>绿色</t>
    </r>
    <r>
      <rPr>
        <sz val="10"/>
        <rFont val="Arial"/>
        <charset val="134"/>
      </rPr>
      <t>Green</t>
    </r>
  </si>
  <si>
    <t>130*72*76CM</t>
  </si>
  <si>
    <t>20.5KG   
25.5KG</t>
  </si>
  <si>
    <r>
      <rPr>
        <sz val="9"/>
        <color theme="1"/>
        <rFont val="方正粗黑宋简体"/>
        <charset val="134"/>
      </rPr>
      <t>大电池</t>
    </r>
    <r>
      <rPr>
        <sz val="9"/>
        <color theme="1"/>
        <rFont val="Arial"/>
        <charset val="134"/>
      </rPr>
      <t xml:space="preserve"> </t>
    </r>
    <r>
      <rPr>
        <sz val="9"/>
        <color theme="1"/>
        <rFont val="方正粗黑宋简体"/>
        <charset val="134"/>
      </rPr>
      <t>，两个驱动，双开门，可连接手机</t>
    </r>
    <r>
      <rPr>
        <sz val="9"/>
        <color theme="1"/>
        <rFont val="Arial"/>
        <charset val="134"/>
      </rPr>
      <t>APP</t>
    </r>
    <r>
      <rPr>
        <sz val="9"/>
        <color theme="1"/>
        <rFont val="方正粗黑宋简体"/>
        <charset val="134"/>
      </rPr>
      <t>，带蓝牙，可遥控，前后摇摆，有灯光，有音乐，</t>
    </r>
    <r>
      <rPr>
        <sz val="9"/>
        <color theme="1"/>
        <rFont val="Arial"/>
        <charset val="134"/>
      </rPr>
      <t>USB</t>
    </r>
    <r>
      <rPr>
        <sz val="9"/>
        <color theme="1"/>
        <rFont val="方正粗黑宋简体"/>
        <charset val="134"/>
      </rPr>
      <t>插口，四轮避震。</t>
    </r>
    <r>
      <rPr>
        <sz val="9"/>
        <color theme="1"/>
        <rFont val="Arial"/>
        <charset val="134"/>
      </rPr>
      <t xml:space="preserve">
</t>
    </r>
    <r>
      <rPr>
        <sz val="9"/>
        <color rgb="FFFF0000"/>
        <rFont val="Arial"/>
        <charset val="134"/>
      </rPr>
      <t>Large battery, two drives, double doors, can be connected to a mobile phone APP, with Bluetooth, remote control, front and back swing, with lights, music, USB port, four-wheel shock absorption.</t>
    </r>
  </si>
  <si>
    <r>
      <rPr>
        <sz val="9"/>
        <color rgb="FF0509BB"/>
        <rFont val="方正粗黑宋简体"/>
        <charset val="134"/>
      </rPr>
      <t>皮座椅</t>
    </r>
    <r>
      <rPr>
        <sz val="9"/>
        <color rgb="FF0509BB"/>
        <rFont val="Arial"/>
        <charset val="134"/>
      </rPr>
      <t>Leather seats+20RMB 
EVA</t>
    </r>
    <r>
      <rPr>
        <sz val="9"/>
        <color rgb="FF0509BB"/>
        <rFont val="方正粗黑宋简体"/>
        <charset val="134"/>
      </rPr>
      <t>发泡胎</t>
    </r>
    <r>
      <rPr>
        <sz val="9"/>
        <color rgb="FF0509BB"/>
        <rFont val="Arial"/>
        <charset val="134"/>
      </rPr>
      <t xml:space="preserve">EVAfoam tire+60RMB 
</t>
    </r>
    <r>
      <rPr>
        <sz val="9"/>
        <color rgb="FF0509BB"/>
        <rFont val="宋体"/>
        <charset val="134"/>
      </rPr>
      <t>乐高积木</t>
    </r>
    <r>
      <rPr>
        <sz val="9"/>
        <color rgb="FF0509BB"/>
        <rFont val="方正粗黑宋简体"/>
        <charset val="134"/>
      </rPr>
      <t>Lego bricks +50RMB</t>
    </r>
    <r>
      <rPr>
        <sz val="9"/>
        <color rgb="FF0509BB"/>
        <rFont val="Arial"/>
        <charset val="134"/>
      </rPr>
      <t xml:space="preserve">                                                                              </t>
    </r>
  </si>
  <si>
    <r>
      <rPr>
        <sz val="11"/>
        <rFont val="Arial"/>
        <charset val="134"/>
      </rPr>
      <t xml:space="preserve">181
</t>
    </r>
    <r>
      <rPr>
        <b/>
        <sz val="11"/>
        <color rgb="FFFF0000"/>
        <rFont val="Arial"/>
        <charset val="134"/>
      </rPr>
      <t xml:space="preserve">12V7*1 </t>
    </r>
    <r>
      <rPr>
        <sz val="11"/>
        <rFont val="方正粗黑宋简体"/>
        <charset val="134"/>
      </rPr>
      <t>铅酸电池</t>
    </r>
    <r>
      <rPr>
        <sz val="11"/>
        <rFont val="Arial"/>
        <charset val="134"/>
      </rPr>
      <t xml:space="preserve">
 Lead-acid battery
</t>
    </r>
    <r>
      <rPr>
        <b/>
        <sz val="11"/>
        <color rgb="FFFF0000"/>
        <rFont val="Arial"/>
        <charset val="134"/>
      </rPr>
      <t xml:space="preserve">12V390*2 </t>
    </r>
    <r>
      <rPr>
        <sz val="11"/>
        <rFont val="方正粗黑宋简体"/>
        <charset val="134"/>
      </rPr>
      <t>电机</t>
    </r>
    <r>
      <rPr>
        <sz val="11"/>
        <rFont val="Arial"/>
        <charset val="134"/>
      </rPr>
      <t xml:space="preserve"> motor  
</t>
    </r>
    <r>
      <rPr>
        <sz val="11"/>
        <rFont val="方正粗黑宋简体"/>
        <charset val="134"/>
      </rPr>
      <t>三款车</t>
    </r>
    <r>
      <rPr>
        <sz val="11"/>
        <rFont val="Arial"/>
        <charset val="134"/>
      </rPr>
      <t xml:space="preserve"> </t>
    </r>
    <r>
      <rPr>
        <sz val="11"/>
        <rFont val="方正粗黑宋简体"/>
        <charset val="134"/>
      </rPr>
      <t>前脸可以换</t>
    </r>
    <r>
      <rPr>
        <sz val="11"/>
        <rFont val="Arial"/>
        <charset val="134"/>
      </rPr>
      <t xml:space="preserve"> 
</t>
    </r>
    <r>
      <rPr>
        <sz val="11"/>
        <color rgb="FFFF0000"/>
        <rFont val="Arial"/>
        <charset val="134"/>
      </rPr>
      <t xml:space="preserve">The front faces of the three models can be interchanged   
</t>
    </r>
    <r>
      <rPr>
        <b/>
        <sz val="11"/>
        <rFont val="Arial"/>
        <charset val="134"/>
      </rPr>
      <t>+</t>
    </r>
    <r>
      <rPr>
        <b/>
        <sz val="11"/>
        <rFont val="宋体"/>
        <charset val="134"/>
      </rPr>
      <t>皮座椅</t>
    </r>
    <r>
      <rPr>
        <sz val="11"/>
        <color rgb="FFFF0000"/>
        <rFont val="Arial"/>
        <charset val="134"/>
      </rPr>
      <t xml:space="preserve">
+Leather seats</t>
    </r>
    <r>
      <rPr>
        <sz val="11"/>
        <rFont val="Arial"/>
        <charset val="134"/>
      </rPr>
      <t xml:space="preserve">            </t>
    </r>
  </si>
  <si>
    <r>
      <rPr>
        <sz val="9"/>
        <color theme="1"/>
        <rFont val="方正粗黑宋简体"/>
        <charset val="134"/>
      </rPr>
      <t>大电池 ，4个驱动，双开门，可连接手机APP，带蓝牙，可遥控，前后摇摆，有灯光，有音乐，USB插口，四轮避震。</t>
    </r>
    <r>
      <rPr>
        <sz val="9"/>
        <color theme="1"/>
        <rFont val="Arial"/>
        <charset val="134"/>
      </rPr>
      <t xml:space="preserve">
</t>
    </r>
    <r>
      <rPr>
        <sz val="9"/>
        <color rgb="FFFF0000"/>
        <rFont val="Arial"/>
        <charset val="134"/>
      </rPr>
      <t>Large battery, 4 drivers, double doors, can be connected to a mobile phone APP, with Bluetooth, remote control, front and back swing, with lights, music, USB port, four-wheel shock absorption.</t>
    </r>
  </si>
  <si>
    <r>
      <rPr>
        <sz val="11"/>
        <rFont val="Arial"/>
        <charset val="134"/>
      </rPr>
      <t xml:space="preserve">616
</t>
    </r>
    <r>
      <rPr>
        <b/>
        <sz val="11"/>
        <color rgb="FFFF0000"/>
        <rFont val="Arial"/>
        <charset val="134"/>
      </rPr>
      <t xml:space="preserve">12V7*1 </t>
    </r>
    <r>
      <rPr>
        <sz val="11"/>
        <rFont val="方正粗黑宋简体"/>
        <charset val="134"/>
      </rPr>
      <t>铅酸电池</t>
    </r>
    <r>
      <rPr>
        <sz val="11"/>
        <rFont val="Arial"/>
        <charset val="134"/>
      </rPr>
      <t xml:space="preserve">
 Lead-acid battery
</t>
    </r>
    <r>
      <rPr>
        <b/>
        <sz val="11"/>
        <color rgb="FFFF0000"/>
        <rFont val="Arial"/>
        <charset val="134"/>
      </rPr>
      <t xml:space="preserve">12V390*4 </t>
    </r>
    <r>
      <rPr>
        <sz val="11"/>
        <rFont val="方正粗黑宋简体"/>
        <charset val="134"/>
      </rPr>
      <t>电机</t>
    </r>
    <r>
      <rPr>
        <sz val="11"/>
        <rFont val="Arial"/>
        <charset val="134"/>
      </rPr>
      <t xml:space="preserve"> motor  
</t>
    </r>
    <r>
      <rPr>
        <sz val="11"/>
        <rFont val="方正粗黑宋简体"/>
        <charset val="134"/>
      </rPr>
      <t>三款车</t>
    </r>
    <r>
      <rPr>
        <sz val="11"/>
        <rFont val="Arial"/>
        <charset val="134"/>
      </rPr>
      <t xml:space="preserve"> </t>
    </r>
    <r>
      <rPr>
        <sz val="11"/>
        <rFont val="方正粗黑宋简体"/>
        <charset val="134"/>
      </rPr>
      <t>前脸可以换</t>
    </r>
    <r>
      <rPr>
        <sz val="11"/>
        <rFont val="Arial"/>
        <charset val="134"/>
      </rPr>
      <t xml:space="preserve"> 
</t>
    </r>
    <r>
      <rPr>
        <sz val="11"/>
        <color rgb="FFFF0000"/>
        <rFont val="Arial"/>
        <charset val="134"/>
      </rPr>
      <t xml:space="preserve">The front faces of the three models can be interchanged   </t>
    </r>
    <r>
      <rPr>
        <sz val="11"/>
        <rFont val="Arial"/>
        <charset val="134"/>
      </rPr>
      <t xml:space="preserve">            </t>
    </r>
  </si>
  <si>
    <r>
      <rPr>
        <sz val="11"/>
        <rFont val="Arial"/>
        <charset val="134"/>
      </rPr>
      <t xml:space="preserve">166 / 181 / 616
</t>
    </r>
    <r>
      <rPr>
        <b/>
        <sz val="11"/>
        <color rgb="FFFF0000"/>
        <rFont val="Arial"/>
        <charset val="134"/>
      </rPr>
      <t xml:space="preserve">12V7*1 </t>
    </r>
    <r>
      <rPr>
        <sz val="11"/>
        <rFont val="方正粗黑宋简体"/>
        <charset val="134"/>
      </rPr>
      <t>铅酸电池</t>
    </r>
    <r>
      <rPr>
        <sz val="11"/>
        <rFont val="Arial"/>
        <charset val="134"/>
      </rPr>
      <t xml:space="preserve">
 Lead-acid battery
</t>
    </r>
    <r>
      <rPr>
        <b/>
        <sz val="11"/>
        <color rgb="FFFF0000"/>
        <rFont val="Arial"/>
        <charset val="134"/>
      </rPr>
      <t xml:space="preserve">12V390*2 </t>
    </r>
    <r>
      <rPr>
        <sz val="11"/>
        <rFont val="方正粗黑宋简体"/>
        <charset val="134"/>
      </rPr>
      <t>电机</t>
    </r>
    <r>
      <rPr>
        <sz val="11"/>
        <rFont val="Arial"/>
        <charset val="134"/>
      </rPr>
      <t xml:space="preserve"> motor  
</t>
    </r>
    <r>
      <rPr>
        <sz val="11"/>
        <rFont val="方正粗黑宋简体"/>
        <charset val="134"/>
      </rPr>
      <t>三款车</t>
    </r>
    <r>
      <rPr>
        <sz val="11"/>
        <rFont val="Arial"/>
        <charset val="134"/>
      </rPr>
      <t xml:space="preserve"> </t>
    </r>
    <r>
      <rPr>
        <sz val="11"/>
        <rFont val="方正粗黑宋简体"/>
        <charset val="134"/>
      </rPr>
      <t>前脸可以换</t>
    </r>
    <r>
      <rPr>
        <sz val="11"/>
        <rFont val="Arial"/>
        <charset val="134"/>
      </rPr>
      <t xml:space="preserve"> 
</t>
    </r>
    <r>
      <rPr>
        <sz val="11"/>
        <color rgb="FFFF0000"/>
        <rFont val="Arial"/>
        <charset val="134"/>
      </rPr>
      <t xml:space="preserve">The front faces of the three models can be interchanged 
</t>
    </r>
    <r>
      <rPr>
        <sz val="11"/>
        <color theme="1"/>
        <rFont val="Arial"/>
        <charset val="134"/>
      </rPr>
      <t>+</t>
    </r>
    <r>
      <rPr>
        <sz val="11"/>
        <color theme="1"/>
        <rFont val="宋体"/>
        <charset val="134"/>
      </rPr>
      <t>乐高积木</t>
    </r>
    <r>
      <rPr>
        <sz val="11"/>
        <color rgb="FFFF0000"/>
        <rFont val="Arial"/>
        <charset val="134"/>
      </rPr>
      <t xml:space="preserve">
+Lego bricks</t>
    </r>
    <r>
      <rPr>
        <sz val="11"/>
        <rFont val="Arial"/>
        <charset val="134"/>
      </rPr>
      <t xml:space="preserve">           </t>
    </r>
  </si>
  <si>
    <r>
      <rPr>
        <sz val="9"/>
        <color theme="1"/>
        <rFont val="方正粗黑宋简体"/>
        <charset val="134"/>
      </rPr>
      <t>大电池 ，两个驱动，双开门，可连接手机APP，带蓝牙，可遥控，前后摇摆，有灯光，有音乐，USB插口，四轮避震。大电池 ，两个驱动，双开门，可连接手机APP，带蓝牙，可遥控，前后摇摆，有灯光，有音乐，USB插口，四轮避震。
前盖加乐高积木，乐趣更多。</t>
    </r>
    <r>
      <rPr>
        <sz val="9"/>
        <color theme="1"/>
        <rFont val="Arial"/>
        <charset val="134"/>
      </rPr>
      <t xml:space="preserve">
</t>
    </r>
    <r>
      <rPr>
        <sz val="9"/>
        <color rgb="FFFF0000"/>
        <rFont val="Arial"/>
        <charset val="134"/>
      </rPr>
      <t>Large battery, two drives, double doors, can be connected to a mobile phone APP, with Bluetooth, remote control, front and back swing, with lights, music, USB port, four-wheel shock absorption. Large battery, two drives, double doors, can be connected to a mobile phone APP, with Bluetooth, remote control, front and back swing, with lights, music, USB port, four-wheel shock absorption.
Adding Lego bricks to the front cover brings more fun.</t>
    </r>
  </si>
  <si>
    <r>
      <rPr>
        <sz val="9"/>
        <color rgb="FF0509BB"/>
        <rFont val="方正粗黑宋简体"/>
        <charset val="134"/>
      </rPr>
      <t>皮座椅</t>
    </r>
    <r>
      <rPr>
        <sz val="9"/>
        <color rgb="FF0509BB"/>
        <rFont val="Arial"/>
        <charset val="134"/>
      </rPr>
      <t>Leather seats+20RMB 
EVA</t>
    </r>
    <r>
      <rPr>
        <sz val="9"/>
        <color rgb="FF0509BB"/>
        <rFont val="方正粗黑宋简体"/>
        <charset val="134"/>
      </rPr>
      <t>发泡胎</t>
    </r>
    <r>
      <rPr>
        <sz val="9"/>
        <color rgb="FF0509BB"/>
        <rFont val="Arial"/>
        <charset val="134"/>
      </rPr>
      <t xml:space="preserve">EVAfoam tire+60RMB                                                                             </t>
    </r>
  </si>
  <si>
    <t>CHBB</t>
  </si>
  <si>
    <r>
      <rPr>
        <sz val="10"/>
        <rFont val="Arial"/>
        <charset val="134"/>
      </rPr>
      <t xml:space="preserve">819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</si>
  <si>
    <t xml:space="preserve">白色 white
红色 red
灰色 Grey  </t>
  </si>
  <si>
    <t>141*83*90CM</t>
  </si>
  <si>
    <t>27KG   
33KG</t>
  </si>
  <si>
    <t>炫彩灯光，动感音乐，早教，usb接口，音量加减，灯光开关，摇摆模式，蓝牙模式,避震，双开门  炫酷灯光，前后平衡摇摆 ，2.4G遥控，可前进后退,一键启动  .Colorful lights, dynamic music, early education, usb interface, volume up and down, light switch, swing mode, Bluetooth mode, shock absorption, double door cool lights, front and back balanced swing, 2.4G remote control, can move forward and backward, one-button start.</t>
  </si>
  <si>
    <t>皮座椅Leather seats+25RMB
烤漆Baking varnish+35RMB   
EVA发泡胎EVAfoam tire+65RMB</t>
  </si>
  <si>
    <r>
      <rPr>
        <sz val="10"/>
        <rFont val="Arial"/>
        <charset val="134"/>
      </rPr>
      <t xml:space="preserve">819                  
</t>
    </r>
    <r>
      <rPr>
        <b/>
        <sz val="10"/>
        <color rgb="FFFF0000"/>
        <rFont val="Arial"/>
        <charset val="134"/>
      </rPr>
      <t>12V10A*1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</si>
  <si>
    <r>
      <rPr>
        <sz val="10"/>
        <rFont val="Arial"/>
        <charset val="134"/>
      </rPr>
      <t xml:space="preserve">819                  
</t>
    </r>
    <r>
      <rPr>
        <b/>
        <sz val="10"/>
        <color rgb="FFFF0000"/>
        <rFont val="Arial"/>
        <charset val="134"/>
      </rPr>
      <t>24V8A*1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</si>
  <si>
    <r>
      <rPr>
        <sz val="10"/>
        <rFont val="Arial"/>
        <charset val="134"/>
      </rPr>
      <t xml:space="preserve">819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r>
      <rPr>
        <b/>
        <sz val="10"/>
        <color rgb="FFFF0000"/>
        <rFont val="宋体"/>
        <charset val="134"/>
      </rPr>
      <t>烤漆色</t>
    </r>
    <r>
      <rPr>
        <b/>
        <sz val="10"/>
        <color rgb="FFFF0000"/>
        <rFont val="Arial"/>
        <charset val="134"/>
      </rPr>
      <t xml:space="preserve">
Baking varnish  </t>
    </r>
  </si>
  <si>
    <r>
      <rPr>
        <sz val="10"/>
        <rFont val="方正粗黑宋简体"/>
        <charset val="134"/>
      </rPr>
      <t xml:space="preserve">烤漆红 
</t>
    </r>
    <r>
      <rPr>
        <sz val="10"/>
        <color rgb="FFFF0000"/>
        <rFont val="方正粗黑宋简体"/>
        <charset val="134"/>
      </rPr>
      <t>Baking varnish red</t>
    </r>
    <r>
      <rPr>
        <sz val="10"/>
        <rFont val="方正粗黑宋简体"/>
        <charset val="134"/>
      </rPr>
      <t xml:space="preserve">
烤漆蓝
</t>
    </r>
    <r>
      <rPr>
        <sz val="10"/>
        <color rgb="FFFF0000"/>
        <rFont val="方正粗黑宋简体"/>
        <charset val="134"/>
      </rPr>
      <t xml:space="preserve"> Baking varnish blue</t>
    </r>
    <r>
      <rPr>
        <sz val="10"/>
        <rFont val="方正粗黑宋简体"/>
        <charset val="134"/>
      </rPr>
      <t xml:space="preserve">
烤漆银
</t>
    </r>
    <r>
      <rPr>
        <sz val="10"/>
        <color rgb="FFFF0000"/>
        <rFont val="方正粗黑宋简体"/>
        <charset val="134"/>
      </rPr>
      <t>Baking varnish silver</t>
    </r>
    <r>
      <rPr>
        <sz val="10"/>
        <rFont val="方正粗黑宋简体"/>
        <charset val="134"/>
      </rPr>
      <t xml:space="preserve">
烤漆黑色
</t>
    </r>
    <r>
      <rPr>
        <sz val="10"/>
        <color rgb="FFFF0000"/>
        <rFont val="方正粗黑宋简体"/>
        <charset val="134"/>
      </rPr>
      <t>Baking varnish black</t>
    </r>
  </si>
  <si>
    <r>
      <rPr>
        <sz val="10"/>
        <rFont val="Arial"/>
        <charset val="134"/>
      </rPr>
      <t xml:space="preserve">819                  
</t>
    </r>
    <r>
      <rPr>
        <b/>
        <sz val="10"/>
        <color rgb="FFFF0000"/>
        <rFont val="Arial"/>
        <charset val="134"/>
      </rPr>
      <t>12V10A*1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r>
      <rPr>
        <b/>
        <sz val="10"/>
        <color rgb="FFFF0000"/>
        <rFont val="宋体"/>
        <charset val="134"/>
      </rPr>
      <t>烤漆色</t>
    </r>
    <r>
      <rPr>
        <b/>
        <sz val="10"/>
        <color rgb="FFFF0000"/>
        <rFont val="Arial"/>
        <charset val="134"/>
      </rPr>
      <t xml:space="preserve">
Baking varnish   </t>
    </r>
  </si>
  <si>
    <r>
      <rPr>
        <sz val="10"/>
        <rFont val="Arial"/>
        <charset val="134"/>
      </rPr>
      <t xml:space="preserve">819                  
</t>
    </r>
    <r>
      <rPr>
        <b/>
        <sz val="10"/>
        <color rgb="FFFF0000"/>
        <rFont val="Arial"/>
        <charset val="134"/>
      </rPr>
      <t>24V8A*1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r>
      <rPr>
        <sz val="10"/>
        <color rgb="FFFF0000"/>
        <rFont val="宋体"/>
        <charset val="134"/>
      </rPr>
      <t>烤漆色</t>
    </r>
    <r>
      <rPr>
        <sz val="10"/>
        <color rgb="FFFF0000"/>
        <rFont val="Arial"/>
        <charset val="134"/>
      </rPr>
      <t xml:space="preserve">
Baking varnish   </t>
    </r>
  </si>
  <si>
    <r>
      <rPr>
        <sz val="10"/>
        <rFont val="Arial"/>
        <charset val="134"/>
      </rPr>
      <t xml:space="preserve">816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t>
    </r>
    <r>
      <rPr>
        <b/>
        <sz val="10"/>
        <color rgb="FFFF0000"/>
        <rFont val="Arial"/>
        <charset val="134"/>
      </rPr>
      <t xml:space="preserve">   
</t>
    </r>
    <r>
      <rPr>
        <b/>
        <sz val="10"/>
        <color rgb="FFFF0000"/>
        <rFont val="宋体"/>
        <charset val="134"/>
      </rPr>
      <t>奔驰车标</t>
    </r>
    <r>
      <rPr>
        <b/>
        <sz val="10"/>
        <color rgb="FFFF0000"/>
        <rFont val="Arial"/>
        <charset val="134"/>
      </rPr>
      <t xml:space="preserve">
mercedes-benz logo  </t>
    </r>
  </si>
  <si>
    <t>白色 white
红色 red
灰色 Grey  
黄色 yellow</t>
  </si>
  <si>
    <r>
      <rPr>
        <sz val="10"/>
        <rFont val="Arial"/>
        <charset val="134"/>
      </rPr>
      <t xml:space="preserve">818                
</t>
    </r>
    <r>
      <rPr>
        <b/>
        <sz val="10"/>
        <color rgb="FFFF0000"/>
        <rFont val="Arial"/>
        <charset val="134"/>
      </rPr>
      <t>12V7A*1</t>
    </r>
    <r>
      <rPr>
        <sz val="10"/>
        <rFont val="方正粗黑宋简体"/>
        <charset val="134"/>
      </rPr>
      <t>铅酸电池</t>
    </r>
    <r>
      <rPr>
        <sz val="10"/>
        <rFont val="Arial"/>
        <charset val="134"/>
      </rPr>
      <t xml:space="preserve">
Lead-acid battery
</t>
    </r>
    <r>
      <rPr>
        <sz val="10"/>
        <color rgb="FFFF0000"/>
        <rFont val="Arial"/>
        <charset val="134"/>
      </rPr>
      <t xml:space="preserve">390*4 </t>
    </r>
    <r>
      <rPr>
        <sz val="10"/>
        <rFont val="Arial"/>
        <charset val="134"/>
      </rPr>
      <t xml:space="preserve"> </t>
    </r>
    <r>
      <rPr>
        <sz val="10"/>
        <rFont val="方正粗黑宋简体"/>
        <charset val="134"/>
      </rPr>
      <t>电机</t>
    </r>
    <r>
      <rPr>
        <sz val="10"/>
        <rFont val="Arial"/>
        <charset val="134"/>
      </rPr>
      <t xml:space="preserve"> motor    
</t>
    </r>
    <r>
      <rPr>
        <b/>
        <sz val="10"/>
        <color rgb="FFFF0000"/>
        <rFont val="宋体"/>
        <charset val="134"/>
      </rPr>
      <t>丰田车标</t>
    </r>
    <r>
      <rPr>
        <b/>
        <sz val="10"/>
        <color rgb="FFFF0000"/>
        <rFont val="Arial"/>
        <charset val="134"/>
      </rPr>
      <t xml:space="preserve"> 
Toyota logo</t>
    </r>
  </si>
  <si>
    <t>BEJ</t>
  </si>
  <si>
    <r>
      <rPr>
        <sz val="11"/>
        <rFont val="宋体"/>
        <charset val="134"/>
      </rPr>
      <t>小漂移车</t>
    </r>
    <r>
      <rPr>
        <sz val="11"/>
        <rFont val="Arial"/>
        <charset val="134"/>
      </rPr>
      <t xml:space="preserve">   
</t>
    </r>
    <r>
      <rPr>
        <sz val="11"/>
        <color rgb="FFFF0000"/>
        <rFont val="Arial"/>
        <charset val="134"/>
      </rPr>
      <t xml:space="preserve">Drift  Car </t>
    </r>
    <r>
      <rPr>
        <sz val="11"/>
        <rFont val="Arial"/>
        <charset val="134"/>
      </rPr>
      <t xml:space="preserve"> 
Small-sized                     </t>
    </r>
    <r>
      <rPr>
        <b/>
        <sz val="11"/>
        <color rgb="FFFF0000"/>
        <rFont val="Arial"/>
        <charset val="134"/>
      </rPr>
      <t>36V2.4AH*1</t>
    </r>
    <r>
      <rPr>
        <b/>
        <sz val="11"/>
        <rFont val="宋体"/>
        <charset val="134"/>
      </rPr>
      <t>锂</t>
    </r>
    <r>
      <rPr>
        <sz val="11"/>
        <rFont val="方正粗黑宋简体"/>
        <charset val="134"/>
      </rPr>
      <t>电池</t>
    </r>
    <r>
      <rPr>
        <sz val="11"/>
        <rFont val="Arial"/>
        <charset val="134"/>
      </rPr>
      <t xml:space="preserve">
Lithium battery
</t>
    </r>
    <r>
      <rPr>
        <b/>
        <sz val="11"/>
        <color rgb="FFFF0000"/>
        <rFont val="Arial"/>
        <charset val="134"/>
      </rPr>
      <t xml:space="preserve">36V150W </t>
    </r>
    <r>
      <rPr>
        <sz val="11"/>
        <rFont val="方正粗黑宋简体"/>
        <charset val="134"/>
      </rPr>
      <t>电机</t>
    </r>
    <r>
      <rPr>
        <sz val="11"/>
        <rFont val="Arial"/>
        <charset val="134"/>
      </rPr>
      <t xml:space="preserve"> motor        </t>
    </r>
  </si>
  <si>
    <t>红白涂鸦
Red and white graffiti
彩色涂鸦
Colorful graffiti
蓝白涂鸦
Blue and white graffiti</t>
  </si>
  <si>
    <r>
      <rPr>
        <sz val="9"/>
        <color rgb="FFFF0000"/>
        <rFont val="Arial"/>
        <charset val="134"/>
      </rPr>
      <t>Small-sized</t>
    </r>
    <r>
      <rPr>
        <sz val="9"/>
        <color rgb="FF000000"/>
        <rFont val="Arial"/>
        <charset val="134"/>
      </rPr>
      <t xml:space="preserve">
88*45*55CM</t>
    </r>
  </si>
  <si>
    <t>8KG   
9KG</t>
  </si>
  <si>
    <r>
      <rPr>
        <sz val="9"/>
        <rFont val="宋体"/>
        <charset val="134"/>
      </rPr>
      <t>新款</t>
    </r>
    <r>
      <rPr>
        <sz val="9"/>
        <rFont val="Arial"/>
        <charset val="134"/>
      </rPr>
      <t xml:space="preserve"> </t>
    </r>
    <r>
      <rPr>
        <sz val="9"/>
        <rFont val="宋体"/>
        <charset val="134"/>
      </rPr>
      <t>漂移车，大电池，大电机，带漂移功能。</t>
    </r>
    <r>
      <rPr>
        <sz val="9"/>
        <color theme="1"/>
        <rFont val="Arial"/>
        <charset val="134"/>
      </rPr>
      <t xml:space="preserve">
</t>
    </r>
    <r>
      <rPr>
        <sz val="9"/>
        <color rgb="FFFF0000"/>
        <rFont val="Arial"/>
        <charset val="134"/>
      </rPr>
      <t>New model drift car, with a large battery, a large motor, and drift function.</t>
    </r>
  </si>
  <si>
    <t>蓝牙 + 5元
爆闪灯 + 6元</t>
  </si>
  <si>
    <r>
      <rPr>
        <sz val="11"/>
        <rFont val="宋体"/>
        <charset val="134"/>
      </rPr>
      <t>大漂移车</t>
    </r>
    <r>
      <rPr>
        <sz val="11"/>
        <rFont val="Arial"/>
        <charset val="134"/>
      </rPr>
      <t xml:space="preserve">   
</t>
    </r>
    <r>
      <rPr>
        <sz val="11"/>
        <color rgb="FFFF0000"/>
        <rFont val="Arial"/>
        <charset val="134"/>
      </rPr>
      <t xml:space="preserve">Drift  Car 
</t>
    </r>
    <r>
      <rPr>
        <sz val="11"/>
        <rFont val="Arial"/>
        <charset val="134"/>
      </rPr>
      <t xml:space="preserve">Large-sized                      </t>
    </r>
    <r>
      <rPr>
        <b/>
        <sz val="11"/>
        <color rgb="FFFF0000"/>
        <rFont val="Arial"/>
        <charset val="134"/>
      </rPr>
      <t>36V2.4AH*1</t>
    </r>
    <r>
      <rPr>
        <b/>
        <sz val="11"/>
        <rFont val="宋体"/>
        <charset val="134"/>
      </rPr>
      <t>锂</t>
    </r>
    <r>
      <rPr>
        <sz val="11"/>
        <rFont val="方正粗黑宋简体"/>
        <charset val="134"/>
      </rPr>
      <t>电池</t>
    </r>
    <r>
      <rPr>
        <sz val="11"/>
        <rFont val="Arial"/>
        <charset val="134"/>
      </rPr>
      <t xml:space="preserve">
Lithium battery
</t>
    </r>
    <r>
      <rPr>
        <b/>
        <sz val="11"/>
        <color rgb="FFFF0000"/>
        <rFont val="Arial"/>
        <charset val="134"/>
      </rPr>
      <t xml:space="preserve">36V150W </t>
    </r>
    <r>
      <rPr>
        <sz val="11"/>
        <rFont val="方正粗黑宋简体"/>
        <charset val="134"/>
      </rPr>
      <t>电机</t>
    </r>
    <r>
      <rPr>
        <sz val="11"/>
        <rFont val="Arial"/>
        <charset val="134"/>
      </rPr>
      <t xml:space="preserve"> motor        </t>
    </r>
  </si>
  <si>
    <r>
      <rPr>
        <sz val="10"/>
        <color rgb="FFFF0000"/>
        <rFont val="Arial"/>
        <charset val="134"/>
      </rPr>
      <t>Large-sized</t>
    </r>
    <r>
      <rPr>
        <sz val="10"/>
        <color rgb="FF000000"/>
        <rFont val="Arial"/>
        <charset val="134"/>
      </rPr>
      <t xml:space="preserve">
100*58*67CM</t>
    </r>
  </si>
  <si>
    <t>13KG   
14KG</t>
  </si>
  <si>
    <t>KP</t>
  </si>
  <si>
    <r>
      <rPr>
        <sz val="11"/>
        <rFont val="Arial"/>
        <charset val="134"/>
      </rPr>
      <t xml:space="preserve">6699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12V380*2  </t>
    </r>
    <r>
      <rPr>
        <sz val="11"/>
        <rFont val="方正粗黑宋简体"/>
        <charset val="134"/>
      </rPr>
      <t>电机</t>
    </r>
    <r>
      <rPr>
        <sz val="11"/>
        <rFont val="Arial"/>
        <charset val="134"/>
      </rPr>
      <t xml:space="preserve"> motor                 </t>
    </r>
  </si>
  <si>
    <t>红色 red
黄色yellow
迷彩色
Camouflage color</t>
  </si>
  <si>
    <t>120*90.3*62CM</t>
  </si>
  <si>
    <t>21.1KG   
23KG</t>
  </si>
  <si>
    <r>
      <rPr>
        <sz val="9"/>
        <color theme="1"/>
        <rFont val="宋体"/>
        <charset val="134"/>
      </rPr>
      <t>新款越野车，大电池，两个电机，一键启动开关，四轮避震，有蓝牙，音乐，</t>
    </r>
    <r>
      <rPr>
        <sz val="9"/>
        <color theme="1"/>
        <rFont val="Arial"/>
        <charset val="134"/>
      </rPr>
      <t>USB</t>
    </r>
    <r>
      <rPr>
        <sz val="9"/>
        <color theme="1"/>
        <rFont val="宋体"/>
        <charset val="134"/>
      </rPr>
      <t>插口，炫酷</t>
    </r>
    <r>
      <rPr>
        <sz val="9"/>
        <color theme="1"/>
        <rFont val="Arial"/>
        <charset val="134"/>
      </rPr>
      <t>LED</t>
    </r>
    <r>
      <rPr>
        <sz val="9"/>
        <color theme="1"/>
        <rFont val="宋体"/>
        <charset val="134"/>
      </rPr>
      <t>灯光，前后摇摆，可连接手机</t>
    </r>
    <r>
      <rPr>
        <sz val="9"/>
        <color theme="1"/>
        <rFont val="Arial"/>
        <charset val="134"/>
      </rPr>
      <t>APP</t>
    </r>
    <r>
      <rPr>
        <sz val="9"/>
        <color theme="1"/>
        <rFont val="宋体"/>
        <charset val="134"/>
      </rPr>
      <t>。</t>
    </r>
    <r>
      <rPr>
        <sz val="9"/>
        <color theme="1"/>
        <rFont val="Arial"/>
        <charset val="134"/>
      </rPr>
      <t xml:space="preserve">   
</t>
    </r>
    <r>
      <rPr>
        <sz val="9"/>
        <color rgb="FFFF0000"/>
        <rFont val="Arial"/>
        <charset val="134"/>
      </rPr>
      <t>The new off-road vehicle features a large battery, two motors, a one-button start switch, four-wheel shock absorbers, Bluetooth, music, USB ports, cool LED lights, front and back swing, and can be connected to a mobile phone APP.</t>
    </r>
  </si>
  <si>
    <r>
      <rPr>
        <sz val="11"/>
        <color rgb="FF0509BB"/>
        <rFont val="方正粗黑宋简体"/>
        <charset val="134"/>
      </rPr>
      <t>皮座+20元
EVA轮胎+50元
烤漆+30元</t>
    </r>
    <r>
      <rPr>
        <sz val="11"/>
        <color rgb="FF0509BB"/>
        <rFont val="Arial"/>
        <charset val="134"/>
      </rPr>
      <t xml:space="preserve">                                                                             </t>
    </r>
  </si>
  <si>
    <r>
      <rPr>
        <sz val="11"/>
        <rFont val="Arial"/>
        <charset val="134"/>
      </rPr>
      <t xml:space="preserve">6699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方正粗黑宋简体"/>
        <charset val="134"/>
      </rPr>
      <t>电机</t>
    </r>
    <r>
      <rPr>
        <sz val="11"/>
        <rFont val="Arial"/>
        <charset val="134"/>
      </rPr>
      <t xml:space="preserve"> motor                 </t>
    </r>
  </si>
  <si>
    <r>
      <rPr>
        <sz val="9"/>
        <color theme="1"/>
        <rFont val="宋体"/>
        <charset val="134"/>
      </rPr>
      <t>新款越野车，大电池，四个电机，一键启动开关，四轮避震，有蓝牙，音乐，</t>
    </r>
    <r>
      <rPr>
        <sz val="9"/>
        <color theme="1"/>
        <rFont val="Arial"/>
        <charset val="134"/>
      </rPr>
      <t>USB</t>
    </r>
    <r>
      <rPr>
        <sz val="9"/>
        <color theme="1"/>
        <rFont val="宋体"/>
        <charset val="134"/>
      </rPr>
      <t>插口，炫酷</t>
    </r>
    <r>
      <rPr>
        <sz val="9"/>
        <color theme="1"/>
        <rFont val="Arial"/>
        <charset val="134"/>
      </rPr>
      <t>LED</t>
    </r>
    <r>
      <rPr>
        <sz val="9"/>
        <color theme="1"/>
        <rFont val="宋体"/>
        <charset val="134"/>
      </rPr>
      <t>灯光，前后摇摆，可连接手机</t>
    </r>
    <r>
      <rPr>
        <sz val="9"/>
        <color theme="1"/>
        <rFont val="Arial"/>
        <charset val="134"/>
      </rPr>
      <t>APP</t>
    </r>
    <r>
      <rPr>
        <sz val="9"/>
        <color theme="1"/>
        <rFont val="宋体"/>
        <charset val="134"/>
      </rPr>
      <t>。</t>
    </r>
    <r>
      <rPr>
        <sz val="9"/>
        <color theme="1"/>
        <rFont val="Arial"/>
        <charset val="134"/>
      </rPr>
      <t xml:space="preserve">     
</t>
    </r>
    <r>
      <rPr>
        <sz val="9"/>
        <color rgb="FFFF0000"/>
        <rFont val="Arial"/>
        <charset val="134"/>
      </rPr>
      <t xml:space="preserve">The new off-road vehicle features a large battery, four motors, a one-button start switch, four-wheel shock absorbers, Bluetooth, music, USB ports, cool LED lights, front and back swing, and can be connected to a mobile phone APP.   </t>
    </r>
    <r>
      <rPr>
        <sz val="9"/>
        <color theme="1"/>
        <rFont val="Arial"/>
        <charset val="134"/>
      </rPr>
      <t xml:space="preserve"> </t>
    </r>
  </si>
  <si>
    <r>
      <rPr>
        <sz val="11"/>
        <rFont val="Arial"/>
        <charset val="134"/>
      </rPr>
      <t xml:space="preserve">6699                             </t>
    </r>
    <r>
      <rPr>
        <b/>
        <sz val="11"/>
        <color rgb="FFFF0000"/>
        <rFont val="Arial"/>
        <charset val="134"/>
      </rPr>
      <t>12V10A*1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方正粗黑宋简体"/>
        <charset val="134"/>
      </rPr>
      <t>电机</t>
    </r>
    <r>
      <rPr>
        <sz val="11"/>
        <rFont val="Arial"/>
        <charset val="134"/>
      </rPr>
      <t xml:space="preserve"> motor                 </t>
    </r>
  </si>
  <si>
    <r>
      <rPr>
        <sz val="11"/>
        <rFont val="Arial"/>
        <charset val="134"/>
      </rPr>
      <t xml:space="preserve">11M66                           </t>
    </r>
    <r>
      <rPr>
        <b/>
        <sz val="11"/>
        <color rgb="FFFF0000"/>
        <rFont val="Arial"/>
        <charset val="134"/>
      </rPr>
      <t>12V4.5A*1</t>
    </r>
    <r>
      <rPr>
        <sz val="11"/>
        <rFont val="方正粗黑宋简体"/>
        <charset val="134"/>
      </rPr>
      <t>铅酸电池</t>
    </r>
    <r>
      <rPr>
        <sz val="11"/>
        <rFont val="Arial"/>
        <charset val="134"/>
      </rPr>
      <t xml:space="preserve">
Lead-acid battery 
</t>
    </r>
    <r>
      <rPr>
        <b/>
        <sz val="11"/>
        <color rgb="FFFF0000"/>
        <rFont val="Arial"/>
        <charset val="134"/>
      </rPr>
      <t xml:space="preserve">12V380*2 </t>
    </r>
    <r>
      <rPr>
        <sz val="11"/>
        <rFont val="方正粗黑宋简体"/>
        <charset val="134"/>
      </rPr>
      <t>电机</t>
    </r>
    <r>
      <rPr>
        <sz val="11"/>
        <rFont val="Arial"/>
        <charset val="134"/>
      </rPr>
      <t xml:space="preserve"> motor
+</t>
    </r>
    <r>
      <rPr>
        <sz val="11"/>
        <rFont val="宋体"/>
        <charset val="134"/>
      </rPr>
      <t>皮座椅</t>
    </r>
    <r>
      <rPr>
        <sz val="11"/>
        <rFont val="Arial"/>
        <charset val="134"/>
      </rPr>
      <t xml:space="preserve">
</t>
    </r>
    <r>
      <rPr>
        <sz val="11"/>
        <color rgb="FFFF0000"/>
        <rFont val="Arial"/>
        <charset val="134"/>
      </rPr>
      <t xml:space="preserve">+Leather seats </t>
    </r>
    <r>
      <rPr>
        <sz val="11"/>
        <rFont val="Arial"/>
        <charset val="134"/>
      </rPr>
      <t xml:space="preserve">          </t>
    </r>
  </si>
  <si>
    <t>白white
红red
绿green
玫红Rose red</t>
  </si>
  <si>
    <t>130*61.8*51.5CM</t>
  </si>
  <si>
    <t>21KG   
23.5KG</t>
  </si>
  <si>
    <r>
      <rPr>
        <sz val="9"/>
        <color theme="1"/>
        <rFont val="宋体"/>
        <charset val="134"/>
      </rPr>
      <t>新款骑行轿跑，车底带酷炫射灯，可连接手机</t>
    </r>
    <r>
      <rPr>
        <sz val="9"/>
        <color theme="1"/>
        <rFont val="Arial"/>
        <charset val="134"/>
      </rPr>
      <t>APP</t>
    </r>
    <r>
      <rPr>
        <sz val="9"/>
        <color theme="1"/>
        <rFont val="宋体"/>
        <charset val="134"/>
      </rPr>
      <t>，双人座椅（可加配三人座椅），加大加宽油门踏板，车身酷炫</t>
    </r>
    <r>
      <rPr>
        <sz val="9"/>
        <color theme="1"/>
        <rFont val="Arial"/>
        <charset val="134"/>
      </rPr>
      <t>LED</t>
    </r>
    <r>
      <rPr>
        <sz val="9"/>
        <color theme="1"/>
        <rFont val="宋体"/>
        <charset val="134"/>
      </rPr>
      <t>灯光，带蓝牙，音乐，</t>
    </r>
    <r>
      <rPr>
        <sz val="9"/>
        <color theme="1"/>
        <rFont val="Arial"/>
        <charset val="134"/>
      </rPr>
      <t>USB</t>
    </r>
    <r>
      <rPr>
        <sz val="9"/>
        <color theme="1"/>
        <rFont val="宋体"/>
        <charset val="134"/>
      </rPr>
      <t>接口。</t>
    </r>
    <r>
      <rPr>
        <sz val="9"/>
        <color theme="1"/>
        <rFont val="Arial"/>
        <charset val="134"/>
      </rPr>
      <t xml:space="preserve">
</t>
    </r>
    <r>
      <rPr>
        <sz val="9"/>
        <color rgb="FFFF0000"/>
        <rFont val="Arial"/>
        <charset val="134"/>
      </rPr>
      <t>The new cycling coupe features cool spotlights under the car, can be connected to a mobile phone APP, has double seats (triple seats can be added), an enlarged and widened accelerator pedal, cool LED lights on the body, and comes with Bluetooth, music and USB ports.</t>
    </r>
  </si>
  <si>
    <t xml:space="preserve">EVA轮+50
后排可拆卸座椅+10   
手转把油门 +20                                                             </t>
  </si>
  <si>
    <r>
      <rPr>
        <sz val="11"/>
        <rFont val="Arial"/>
        <charset val="134"/>
      </rPr>
      <t xml:space="preserve">11M66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方正粗黑宋简体"/>
        <charset val="134"/>
      </rPr>
      <t>电机</t>
    </r>
    <r>
      <rPr>
        <sz val="11"/>
        <rFont val="Arial"/>
        <charset val="134"/>
      </rPr>
      <t xml:space="preserve"> motor
+</t>
    </r>
    <r>
      <rPr>
        <sz val="11"/>
        <rFont val="宋体"/>
        <charset val="134"/>
      </rPr>
      <t>皮座椅</t>
    </r>
    <r>
      <rPr>
        <sz val="11"/>
        <rFont val="Arial"/>
        <charset val="134"/>
      </rPr>
      <t xml:space="preserve">
</t>
    </r>
    <r>
      <rPr>
        <sz val="11"/>
        <color rgb="FFFF0000"/>
        <rFont val="Arial"/>
        <charset val="134"/>
      </rPr>
      <t>+Leather seats</t>
    </r>
    <r>
      <rPr>
        <sz val="11"/>
        <rFont val="Arial"/>
        <charset val="134"/>
      </rPr>
      <t xml:space="preserve">                 </t>
    </r>
  </si>
  <si>
    <r>
      <rPr>
        <sz val="9"/>
        <color theme="1"/>
        <rFont val="宋体"/>
        <charset val="134"/>
      </rPr>
      <t>新款骑行轿跑，加固碳钢底盘，车底带酷炫射灯，可连接手机</t>
    </r>
    <r>
      <rPr>
        <sz val="9"/>
        <color theme="1"/>
        <rFont val="Arial"/>
        <charset val="134"/>
      </rPr>
      <t>APP</t>
    </r>
    <r>
      <rPr>
        <sz val="9"/>
        <color theme="1"/>
        <rFont val="宋体"/>
        <charset val="134"/>
      </rPr>
      <t>，双人座椅（可加配三人座椅），加大加宽油门踏板，车身酷炫</t>
    </r>
    <r>
      <rPr>
        <sz val="9"/>
        <color theme="1"/>
        <rFont val="Arial"/>
        <charset val="134"/>
      </rPr>
      <t>LED</t>
    </r>
    <r>
      <rPr>
        <sz val="9"/>
        <color theme="1"/>
        <rFont val="宋体"/>
        <charset val="134"/>
      </rPr>
      <t>灯光，带蓝牙，音乐，</t>
    </r>
    <r>
      <rPr>
        <sz val="9"/>
        <color theme="1"/>
        <rFont val="Arial"/>
        <charset val="134"/>
      </rPr>
      <t>USB</t>
    </r>
    <r>
      <rPr>
        <sz val="9"/>
        <color theme="1"/>
        <rFont val="宋体"/>
        <charset val="134"/>
      </rPr>
      <t>接口。</t>
    </r>
    <r>
      <rPr>
        <sz val="9"/>
        <color theme="1"/>
        <rFont val="Arial"/>
        <charset val="134"/>
      </rPr>
      <t xml:space="preserve">
</t>
    </r>
    <r>
      <rPr>
        <sz val="9"/>
        <color rgb="FFFF0000"/>
        <rFont val="Arial"/>
        <charset val="134"/>
      </rPr>
      <t>New cycling coupe, reinforced carbon steel chassis, cool spotlights under the car, can be connected to a mobile phone APP, double seats (triple seats can be added), enlarged and widened accelerator pedal, cool LED lights on the body, with Bluetooth, music and USB ports.</t>
    </r>
  </si>
  <si>
    <r>
      <rPr>
        <sz val="11"/>
        <rFont val="Arial"/>
        <charset val="134"/>
      </rPr>
      <t xml:space="preserve">11M66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方正粗黑宋简体"/>
        <charset val="134"/>
      </rPr>
      <t>电机</t>
    </r>
    <r>
      <rPr>
        <sz val="11"/>
        <rFont val="Arial"/>
        <charset val="134"/>
      </rPr>
      <t xml:space="preserve"> motor
+</t>
    </r>
    <r>
      <rPr>
        <sz val="11"/>
        <rFont val="宋体"/>
        <charset val="134"/>
      </rPr>
      <t>皮座椅</t>
    </r>
    <r>
      <rPr>
        <sz val="11"/>
        <rFont val="Arial"/>
        <charset val="134"/>
      </rPr>
      <t xml:space="preserve">
</t>
    </r>
    <r>
      <rPr>
        <sz val="11"/>
        <color rgb="FFFF0000"/>
        <rFont val="Arial"/>
        <charset val="134"/>
      </rPr>
      <t>+Leather seats</t>
    </r>
    <r>
      <rPr>
        <sz val="11"/>
        <rFont val="Arial"/>
        <charset val="134"/>
      </rPr>
      <t xml:space="preserve">  
+</t>
    </r>
    <r>
      <rPr>
        <sz val="11"/>
        <rFont val="宋体"/>
        <charset val="134"/>
      </rPr>
      <t>手动油门</t>
    </r>
    <r>
      <rPr>
        <sz val="11"/>
        <rFont val="Arial"/>
        <charset val="134"/>
      </rPr>
      <t xml:space="preserve">
</t>
    </r>
    <r>
      <rPr>
        <sz val="11"/>
        <color rgb="FFFF0000"/>
        <rFont val="Arial"/>
        <charset val="134"/>
      </rPr>
      <t xml:space="preserve">+ Turn the accelerator by hand  </t>
    </r>
    <r>
      <rPr>
        <sz val="11"/>
        <rFont val="Arial"/>
        <charset val="134"/>
      </rPr>
      <t xml:space="preserve">       </t>
    </r>
  </si>
  <si>
    <r>
      <rPr>
        <sz val="9"/>
        <color theme="1"/>
        <rFont val="宋体"/>
        <charset val="134"/>
      </rPr>
      <t>新款骑行轿跑，加固碳钢底盘，车底带酷炫射灯，可连接手机</t>
    </r>
    <r>
      <rPr>
        <sz val="9"/>
        <color theme="1"/>
        <rFont val="Arial"/>
        <charset val="134"/>
      </rPr>
      <t>APP</t>
    </r>
    <r>
      <rPr>
        <sz val="9"/>
        <color theme="1"/>
        <rFont val="宋体"/>
        <charset val="134"/>
      </rPr>
      <t>，双人座椅（可加配三人座椅），加大加宽油门踏板，车身酷炫</t>
    </r>
    <r>
      <rPr>
        <sz val="9"/>
        <color theme="1"/>
        <rFont val="Arial"/>
        <charset val="134"/>
      </rPr>
      <t>LED</t>
    </r>
    <r>
      <rPr>
        <sz val="9"/>
        <color theme="1"/>
        <rFont val="宋体"/>
        <charset val="134"/>
      </rPr>
      <t>灯光，带蓝牙，音乐，</t>
    </r>
    <r>
      <rPr>
        <sz val="9"/>
        <color theme="1"/>
        <rFont val="Arial"/>
        <charset val="134"/>
      </rPr>
      <t>USB</t>
    </r>
    <r>
      <rPr>
        <sz val="9"/>
        <color theme="1"/>
        <rFont val="宋体"/>
        <charset val="134"/>
      </rPr>
      <t>接口。手转把油门。</t>
    </r>
    <r>
      <rPr>
        <sz val="9"/>
        <color theme="1"/>
        <rFont val="Arial"/>
        <charset val="134"/>
      </rPr>
      <t xml:space="preserve">
</t>
    </r>
    <r>
      <rPr>
        <sz val="9"/>
        <color rgb="FFFF0000"/>
        <rFont val="Arial"/>
        <charset val="134"/>
      </rPr>
      <t>New cycling coupe, reinforced carbon steel chassis, cool spotlights under the car, can be connected to a mobile phone APP, double seats (triple seats can be added), enlarged and widened accelerator pedal, cool LED lights on the body, with Bluetooth, music and USB ports. Turn the accelerator by hand.</t>
    </r>
  </si>
  <si>
    <r>
      <rPr>
        <b/>
        <sz val="11"/>
        <rFont val="Arial"/>
        <charset val="134"/>
      </rPr>
      <t xml:space="preserve">11M66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rFont val="宋体"/>
        <charset val="134"/>
      </rPr>
      <t>软轮</t>
    </r>
    <r>
      <rPr>
        <b/>
        <sz val="11"/>
        <rFont val="Arial"/>
        <charset val="134"/>
      </rPr>
      <t xml:space="preserve">
</t>
    </r>
    <r>
      <rPr>
        <b/>
        <sz val="11"/>
        <color rgb="FFFF0000"/>
        <rFont val="Arial"/>
        <charset val="134"/>
      </rPr>
      <t>+Leather seats 
 +EVAfoam tire</t>
    </r>
    <r>
      <rPr>
        <b/>
        <sz val="11"/>
        <rFont val="Arial"/>
        <charset val="134"/>
      </rPr>
      <t xml:space="preserve">
+</t>
    </r>
    <r>
      <rPr>
        <b/>
        <sz val="11"/>
        <rFont val="宋体"/>
        <charset val="134"/>
      </rPr>
      <t>手动油门</t>
    </r>
    <r>
      <rPr>
        <b/>
        <sz val="11"/>
        <rFont val="Arial"/>
        <charset val="134"/>
      </rPr>
      <t xml:space="preserve">
</t>
    </r>
    <r>
      <rPr>
        <b/>
        <sz val="11"/>
        <color rgb="FFFF0000"/>
        <rFont val="Arial"/>
        <charset val="134"/>
      </rPr>
      <t xml:space="preserve">+ Turn the accelerator by hand  </t>
    </r>
    <r>
      <rPr>
        <b/>
        <sz val="11"/>
        <rFont val="Arial"/>
        <charset val="134"/>
      </rPr>
      <t xml:space="preserve">       </t>
    </r>
  </si>
  <si>
    <r>
      <rPr>
        <sz val="10"/>
        <color rgb="FF0509BB"/>
        <rFont val="方正粗黑宋简体"/>
        <charset val="134"/>
      </rPr>
      <t>EVA轮+50
后排可拆卸座椅+10</t>
    </r>
    <r>
      <rPr>
        <sz val="10"/>
        <color rgb="FF0509BB"/>
        <rFont val="Arial"/>
        <charset val="134"/>
      </rPr>
      <t xml:space="preserve">   
</t>
    </r>
    <r>
      <rPr>
        <sz val="10"/>
        <color rgb="FF0509BB"/>
        <rFont val="宋体"/>
        <charset val="134"/>
      </rPr>
      <t>手转把油门</t>
    </r>
    <r>
      <rPr>
        <sz val="10"/>
        <color rgb="FF0509BB"/>
        <rFont val="方正粗黑宋简体"/>
        <charset val="134"/>
      </rPr>
      <t xml:space="preserve"> +20</t>
    </r>
    <r>
      <rPr>
        <sz val="10"/>
        <color rgb="FF0509BB"/>
        <rFont val="Arial"/>
        <charset val="134"/>
      </rPr>
      <t xml:space="preserve">                                                             </t>
    </r>
  </si>
  <si>
    <t>ABM</t>
  </si>
  <si>
    <r>
      <rPr>
        <sz val="11"/>
        <rFont val="Arial"/>
        <charset val="134"/>
      </rPr>
      <t xml:space="preserve">5199
</t>
    </r>
    <r>
      <rPr>
        <b/>
        <sz val="11"/>
        <color rgb="FFFF0000"/>
        <rFont val="Arial"/>
        <charset val="134"/>
      </rPr>
      <t xml:space="preserve">12V7*1 </t>
    </r>
    <r>
      <rPr>
        <sz val="11"/>
        <rFont val="方正粗黑宋简体"/>
        <charset val="134"/>
      </rPr>
      <t>铅酸电池</t>
    </r>
    <r>
      <rPr>
        <sz val="11"/>
        <rFont val="Arial"/>
        <charset val="134"/>
      </rPr>
      <t xml:space="preserve">
 Lead-acid battery
</t>
    </r>
    <r>
      <rPr>
        <b/>
        <sz val="11"/>
        <color rgb="FFFF0000"/>
        <rFont val="Arial"/>
        <charset val="134"/>
      </rPr>
      <t>12V380*4</t>
    </r>
    <r>
      <rPr>
        <sz val="11"/>
        <rFont val="方正粗黑宋简体"/>
        <charset val="134"/>
      </rPr>
      <t>电机</t>
    </r>
    <r>
      <rPr>
        <sz val="11"/>
        <rFont val="Arial"/>
        <charset val="134"/>
      </rPr>
      <t xml:space="preserve"> motor                  </t>
    </r>
  </si>
  <si>
    <r>
      <rPr>
        <sz val="10"/>
        <rFont val="方正公文小标宋"/>
        <charset val="134"/>
      </rPr>
      <t>绿色</t>
    </r>
    <r>
      <rPr>
        <sz val="10"/>
        <rFont val="Arial"/>
        <charset val="134"/>
      </rPr>
      <t>,</t>
    </r>
    <r>
      <rPr>
        <sz val="10"/>
        <rFont val="方正公文小标宋"/>
        <charset val="134"/>
      </rPr>
      <t>红色</t>
    </r>
    <r>
      <rPr>
        <sz val="10"/>
        <rFont val="Arial"/>
        <charset val="134"/>
      </rPr>
      <t xml:space="preserve">,                                                                                                                                                                                                      </t>
    </r>
    <r>
      <rPr>
        <sz val="10"/>
        <rFont val="方正公文小标宋"/>
        <charset val="134"/>
      </rPr>
      <t>灰色</t>
    </r>
    <r>
      <rPr>
        <sz val="10"/>
        <rFont val="Arial"/>
        <charset val="134"/>
      </rPr>
      <t xml:space="preserve"> ,</t>
    </r>
    <r>
      <rPr>
        <sz val="10"/>
        <rFont val="方正公文小标宋"/>
        <charset val="134"/>
      </rPr>
      <t>粉色</t>
    </r>
    <r>
      <rPr>
        <sz val="10"/>
        <rFont val="Arial"/>
        <charset val="134"/>
      </rPr>
      <t xml:space="preserve">
Green, red, 
Grey, Pink,
</t>
    </r>
  </si>
  <si>
    <t>150*86*80CM</t>
  </si>
  <si>
    <t>30KG   
33.5KG</t>
  </si>
  <si>
    <r>
      <rPr>
        <sz val="9"/>
        <color theme="1"/>
        <rFont val="Arial"/>
        <charset val="134"/>
      </rPr>
      <t xml:space="preserve"> </t>
    </r>
    <r>
      <rPr>
        <sz val="9"/>
        <color theme="1"/>
        <rFont val="宋体"/>
        <charset val="134"/>
      </rPr>
      <t>多功能音乐版</t>
    </r>
    <r>
      <rPr>
        <sz val="9"/>
        <color theme="1"/>
        <rFont val="Arial"/>
        <charset val="134"/>
      </rPr>
      <t>,2.4G</t>
    </r>
    <r>
      <rPr>
        <sz val="9"/>
        <color theme="1"/>
        <rFont val="宋体"/>
        <charset val="134"/>
      </rPr>
      <t>多功能遥控器，可链接蓝牙，超酷灯光</t>
    </r>
    <r>
      <rPr>
        <sz val="9"/>
        <color theme="1"/>
        <rFont val="Arial"/>
        <charset val="134"/>
      </rPr>
      <t>,</t>
    </r>
    <r>
      <rPr>
        <sz val="9"/>
        <color theme="1"/>
        <rFont val="宋体"/>
        <charset val="134"/>
      </rPr>
      <t>闪灯，双排座椅，左侧式方向盘，超大空间，方向盘一键安装，便携式拉杆，四轮驱动带轴承，四轮真避震</t>
    </r>
    <r>
      <rPr>
        <sz val="9"/>
        <color theme="1"/>
        <rFont val="Arial"/>
        <charset val="134"/>
      </rPr>
      <t>,</t>
    </r>
    <r>
      <rPr>
        <sz val="9"/>
        <color theme="1"/>
        <rFont val="宋体"/>
        <charset val="134"/>
      </rPr>
      <t>车兜，装甲护底</t>
    </r>
    <r>
      <rPr>
        <sz val="9"/>
        <rFont val="Arial"/>
        <charset val="134"/>
      </rPr>
      <t xml:space="preserve">
</t>
    </r>
    <r>
      <rPr>
        <sz val="9"/>
        <color rgb="FFFF0000"/>
        <rFont val="Arial"/>
        <charset val="134"/>
      </rPr>
      <t>Multi-function music version,2.4G multi-function remote control, can link Bluetooth, super cool lights, flashing lights, double chairs, left wheel type steering wheel, large space, one-click installation of steering wheel, portable pull rod, four-wheel drive with bearings, four-wheel real shock, pocket, armored bottom protection</t>
    </r>
  </si>
  <si>
    <r>
      <rPr>
        <sz val="8"/>
        <color rgb="FF0509BB"/>
        <rFont val="方正粗黑宋简体"/>
        <charset val="134"/>
      </rPr>
      <t>皮座椅</t>
    </r>
    <r>
      <rPr>
        <sz val="8"/>
        <color rgb="FF0509BB"/>
        <rFont val="Arial"/>
        <charset val="134"/>
      </rPr>
      <t>Leather seats+30RMB 
EVA</t>
    </r>
    <r>
      <rPr>
        <sz val="8"/>
        <color rgb="FF0509BB"/>
        <rFont val="方正粗黑宋简体"/>
        <charset val="134"/>
      </rPr>
      <t>发泡胎</t>
    </r>
    <r>
      <rPr>
        <sz val="8"/>
        <color rgb="FF0509BB"/>
        <rFont val="Arial"/>
        <charset val="134"/>
      </rPr>
      <t xml:space="preserve">EVAfoam tire+100RMB                                                                                 </t>
    </r>
  </si>
  <si>
    <r>
      <rPr>
        <sz val="11"/>
        <rFont val="Arial"/>
        <charset val="134"/>
      </rPr>
      <t xml:space="preserve">5199
</t>
    </r>
    <r>
      <rPr>
        <b/>
        <sz val="11"/>
        <color rgb="FFFF0000"/>
        <rFont val="Arial"/>
        <charset val="134"/>
      </rPr>
      <t xml:space="preserve">12V10*1 </t>
    </r>
    <r>
      <rPr>
        <sz val="11"/>
        <rFont val="方正粗黑宋简体"/>
        <charset val="134"/>
      </rPr>
      <t>铅酸电池</t>
    </r>
    <r>
      <rPr>
        <sz val="11"/>
        <rFont val="Arial"/>
        <charset val="134"/>
      </rPr>
      <t xml:space="preserve">
 Lead-acid battery
</t>
    </r>
    <r>
      <rPr>
        <b/>
        <sz val="11"/>
        <color rgb="FFFF0000"/>
        <rFont val="Arial"/>
        <charset val="134"/>
      </rPr>
      <t>12V380*4</t>
    </r>
    <r>
      <rPr>
        <sz val="11"/>
        <rFont val="方正粗黑宋简体"/>
        <charset val="134"/>
      </rPr>
      <t>电机</t>
    </r>
    <r>
      <rPr>
        <sz val="11"/>
        <rFont val="Arial"/>
        <charset val="134"/>
      </rPr>
      <t xml:space="preserve"> motor                  </t>
    </r>
  </si>
  <si>
    <t>XGZ</t>
  </si>
  <si>
    <r>
      <rPr>
        <sz val="11"/>
        <rFont val="Arial"/>
        <charset val="134"/>
      </rPr>
      <t xml:space="preserve">XGZ810
</t>
    </r>
    <r>
      <rPr>
        <b/>
        <sz val="11"/>
        <color rgb="FFFF0000"/>
        <rFont val="Arial"/>
        <charset val="134"/>
      </rPr>
      <t>12V7A*1</t>
    </r>
    <r>
      <rPr>
        <sz val="11"/>
        <rFont val="Arial"/>
        <charset val="134"/>
      </rPr>
      <t xml:space="preserve"> </t>
    </r>
    <r>
      <rPr>
        <sz val="11"/>
        <rFont val="方正粗黑宋简体"/>
        <charset val="134"/>
      </rPr>
      <t>铅酸电池</t>
    </r>
    <r>
      <rPr>
        <sz val="11"/>
        <rFont val="Arial"/>
        <charset val="134"/>
      </rPr>
      <t xml:space="preserve">
 Lead-acid battery
</t>
    </r>
    <r>
      <rPr>
        <b/>
        <sz val="11"/>
        <color rgb="FFFF0000"/>
        <rFont val="Arial"/>
        <charset val="134"/>
      </rPr>
      <t>12V390*4</t>
    </r>
    <r>
      <rPr>
        <sz val="11"/>
        <rFont val="方正粗黑宋简体"/>
        <charset val="134"/>
      </rPr>
      <t>电机</t>
    </r>
    <r>
      <rPr>
        <sz val="11"/>
        <rFont val="Arial"/>
        <charset val="134"/>
      </rPr>
      <t xml:space="preserve"> motor                  </t>
    </r>
  </si>
  <si>
    <r>
      <rPr>
        <sz val="10"/>
        <rFont val="宋体"/>
        <charset val="134"/>
      </rPr>
      <t>红</t>
    </r>
    <r>
      <rPr>
        <sz val="10"/>
        <rFont val="Arial"/>
        <charset val="134"/>
      </rPr>
      <t xml:space="preserve">  Red
</t>
    </r>
    <r>
      <rPr>
        <sz val="10"/>
        <rFont val="宋体"/>
        <charset val="134"/>
      </rPr>
      <t>蓝</t>
    </r>
    <r>
      <rPr>
        <sz val="10"/>
        <rFont val="Arial"/>
        <charset val="134"/>
      </rPr>
      <t xml:space="preserve">  blue
</t>
    </r>
    <r>
      <rPr>
        <sz val="10"/>
        <rFont val="宋体"/>
        <charset val="134"/>
      </rPr>
      <t>白</t>
    </r>
    <r>
      <rPr>
        <sz val="10"/>
        <rFont val="Arial"/>
        <charset val="134"/>
      </rPr>
      <t xml:space="preserve"> white
</t>
    </r>
    <r>
      <rPr>
        <sz val="10"/>
        <rFont val="宋体"/>
        <charset val="134"/>
      </rPr>
      <t>粉</t>
    </r>
    <r>
      <rPr>
        <sz val="10"/>
        <rFont val="Arial"/>
        <charset val="134"/>
      </rPr>
      <t xml:space="preserve"> pink</t>
    </r>
  </si>
  <si>
    <t>125*81*79</t>
  </si>
  <si>
    <t>25.4KG   26.3KG</t>
  </si>
  <si>
    <r>
      <rPr>
        <b/>
        <sz val="9"/>
        <rFont val="宋体"/>
        <charset val="134"/>
      </rPr>
      <t>采用</t>
    </r>
    <r>
      <rPr>
        <b/>
        <sz val="9"/>
        <rFont val="Arial"/>
        <charset val="134"/>
      </rPr>
      <t>12V7A</t>
    </r>
    <r>
      <rPr>
        <b/>
        <sz val="9"/>
        <rFont val="宋体"/>
        <charset val="134"/>
      </rPr>
      <t>电瓶，便携式，可取下充电。四驱带减震，一键启动，车身有灯光，早教音乐，</t>
    </r>
    <r>
      <rPr>
        <b/>
        <sz val="9"/>
        <rFont val="Arial"/>
        <charset val="134"/>
      </rPr>
      <t>USB</t>
    </r>
    <r>
      <rPr>
        <b/>
        <sz val="9"/>
        <rFont val="宋体"/>
        <charset val="134"/>
      </rPr>
      <t>插口，支持手机</t>
    </r>
    <r>
      <rPr>
        <b/>
        <sz val="9"/>
        <rFont val="Arial"/>
        <charset val="134"/>
      </rPr>
      <t>APP</t>
    </r>
    <r>
      <rPr>
        <b/>
        <sz val="9"/>
        <rFont val="宋体"/>
        <charset val="134"/>
      </rPr>
      <t>。</t>
    </r>
    <r>
      <rPr>
        <sz val="9"/>
        <color rgb="FFFF0000"/>
        <rFont val="Arial"/>
        <charset val="134"/>
      </rPr>
      <t xml:space="preserve">
12V7A battery, portable, can be charged under. Four-wheel drive with shock absorption, one-click start, body light, early education music, USB port, support for mobile APP.</t>
    </r>
  </si>
  <si>
    <r>
      <rPr>
        <sz val="9"/>
        <color rgb="FF0509BB"/>
        <rFont val="方正粗黑宋简体"/>
        <charset val="134"/>
      </rPr>
      <t>皮座椅</t>
    </r>
    <r>
      <rPr>
        <sz val="9"/>
        <color rgb="FF0509BB"/>
        <rFont val="Arial"/>
        <charset val="134"/>
      </rPr>
      <t>Leather seats+30RMB 
EVA</t>
    </r>
    <r>
      <rPr>
        <sz val="9"/>
        <color rgb="FF0509BB"/>
        <rFont val="方正粗黑宋简体"/>
        <charset val="134"/>
      </rPr>
      <t>发泡胎</t>
    </r>
    <r>
      <rPr>
        <sz val="9"/>
        <color rgb="FF0509BB"/>
        <rFont val="Arial"/>
        <charset val="134"/>
      </rPr>
      <t xml:space="preserve">EVAfoam tire+90RMB                                                                                 </t>
    </r>
  </si>
  <si>
    <r>
      <rPr>
        <sz val="11"/>
        <rFont val="Arial"/>
        <charset val="134"/>
      </rPr>
      <t xml:space="preserve">XGZ810
</t>
    </r>
    <r>
      <rPr>
        <b/>
        <sz val="11"/>
        <color rgb="FFFF0000"/>
        <rFont val="Arial"/>
        <charset val="134"/>
      </rPr>
      <t>12V10A*1</t>
    </r>
    <r>
      <rPr>
        <sz val="11"/>
        <rFont val="Arial"/>
        <charset val="134"/>
      </rPr>
      <t xml:space="preserve"> </t>
    </r>
    <r>
      <rPr>
        <sz val="11"/>
        <rFont val="方正粗黑宋简体"/>
        <charset val="134"/>
      </rPr>
      <t>铅酸电池</t>
    </r>
    <r>
      <rPr>
        <sz val="11"/>
        <rFont val="Arial"/>
        <charset val="134"/>
      </rPr>
      <t xml:space="preserve">
 Lead-acid battery
</t>
    </r>
    <r>
      <rPr>
        <b/>
        <sz val="11"/>
        <color rgb="FFFF0000"/>
        <rFont val="Arial"/>
        <charset val="134"/>
      </rPr>
      <t>12V390*4</t>
    </r>
    <r>
      <rPr>
        <sz val="11"/>
        <rFont val="方正粗黑宋简体"/>
        <charset val="134"/>
      </rPr>
      <t>电机</t>
    </r>
    <r>
      <rPr>
        <sz val="11"/>
        <rFont val="Arial"/>
        <charset val="134"/>
      </rPr>
      <t xml:space="preserve"> motor                  </t>
    </r>
  </si>
  <si>
    <r>
      <rPr>
        <b/>
        <sz val="9"/>
        <rFont val="宋体"/>
        <charset val="134"/>
      </rPr>
      <t>采用12V10A电瓶，便携式，可取下充电。四驱带减震，一键启动，车身有灯光，早教音乐，USB插口，支持手机APP。</t>
    </r>
    <r>
      <rPr>
        <sz val="9"/>
        <color rgb="FFFF0000"/>
        <rFont val="Arial"/>
        <charset val="134"/>
      </rPr>
      <t xml:space="preserve">
12V10A battery, portable, can be charged under. Four-wheel drive with shock absorption, one-click start, body light, early education music, USB port, support for mobile APP.</t>
    </r>
  </si>
  <si>
    <t>YBK
LY</t>
  </si>
  <si>
    <r>
      <rPr>
        <sz val="11"/>
        <rFont val="Arial"/>
        <charset val="134"/>
      </rPr>
      <t xml:space="preserve">YH-618
</t>
    </r>
    <r>
      <rPr>
        <b/>
        <sz val="11"/>
        <color rgb="FFFF0000"/>
        <rFont val="Arial"/>
        <charset val="134"/>
      </rPr>
      <t xml:space="preserve">12V7*1 </t>
    </r>
    <r>
      <rPr>
        <sz val="11"/>
        <rFont val="方正粗黑宋简体"/>
        <charset val="134"/>
      </rPr>
      <t>铅酸电池</t>
    </r>
    <r>
      <rPr>
        <sz val="11"/>
        <rFont val="Arial"/>
        <charset val="134"/>
      </rPr>
      <t xml:space="preserve">
 Lead-acid battery
</t>
    </r>
    <r>
      <rPr>
        <b/>
        <sz val="11"/>
        <color rgb="FFFF0000"/>
        <rFont val="Arial"/>
        <charset val="134"/>
      </rPr>
      <t>12V380*2</t>
    </r>
    <r>
      <rPr>
        <sz val="11"/>
        <rFont val="方正粗黑宋简体"/>
        <charset val="134"/>
      </rPr>
      <t>电机</t>
    </r>
    <r>
      <rPr>
        <sz val="11"/>
        <rFont val="Arial"/>
        <charset val="134"/>
      </rPr>
      <t xml:space="preserve"> motor                  </t>
    </r>
  </si>
  <si>
    <r>
      <rPr>
        <sz val="10"/>
        <rFont val="方正公文小标宋"/>
        <charset val="134"/>
      </rPr>
      <t>黄色</t>
    </r>
    <r>
      <rPr>
        <sz val="10"/>
        <rFont val="Arial"/>
        <charset val="134"/>
      </rPr>
      <t>,</t>
    </r>
    <r>
      <rPr>
        <sz val="10"/>
        <rFont val="方正公文小标宋"/>
        <charset val="134"/>
      </rPr>
      <t>红色</t>
    </r>
    <r>
      <rPr>
        <sz val="10"/>
        <rFont val="Arial"/>
        <charset val="134"/>
      </rPr>
      <t xml:space="preserve">,                                                                                                                                                                                                      </t>
    </r>
    <r>
      <rPr>
        <sz val="10"/>
        <rFont val="方正公文小标宋"/>
        <charset val="134"/>
      </rPr>
      <t>灰色</t>
    </r>
    <r>
      <rPr>
        <sz val="10"/>
        <rFont val="Arial"/>
        <charset val="134"/>
      </rPr>
      <t xml:space="preserve"> ,</t>
    </r>
    <r>
      <rPr>
        <sz val="10"/>
        <rFont val="方正公文小标宋"/>
        <charset val="134"/>
      </rPr>
      <t>粉色</t>
    </r>
    <r>
      <rPr>
        <sz val="10"/>
        <rFont val="Arial"/>
        <charset val="134"/>
      </rPr>
      <t>,
Yellow, red,​ Grey, pink,</t>
    </r>
  </si>
  <si>
    <t>127*80*70 CM</t>
  </si>
  <si>
    <t>22.5KG   
28KG</t>
  </si>
  <si>
    <r>
      <rPr>
        <sz val="9"/>
        <color rgb="FFFF0000"/>
        <rFont val="Arial"/>
        <charset val="134"/>
      </rPr>
      <t xml:space="preserve">(12V7A*1 </t>
    </r>
    <r>
      <rPr>
        <sz val="9"/>
        <color rgb="FFFF0000"/>
        <rFont val="方正粗黑宋简体"/>
        <charset val="134"/>
      </rPr>
      <t>铅酸电池</t>
    </r>
    <r>
      <rPr>
        <sz val="9"/>
        <color rgb="FFFF0000"/>
        <rFont val="Arial"/>
        <charset val="134"/>
      </rPr>
      <t xml:space="preserve">Lead-acid battery +12V380*2 </t>
    </r>
    <r>
      <rPr>
        <sz val="9"/>
        <color rgb="FFFF0000"/>
        <rFont val="方正粗黑宋简体"/>
        <charset val="134"/>
      </rPr>
      <t>电机</t>
    </r>
    <r>
      <rPr>
        <sz val="9"/>
        <color rgb="FFFF0000"/>
        <rFont val="Arial"/>
        <charset val="134"/>
      </rPr>
      <t xml:space="preserve"> motor )                                                
</t>
    </r>
    <r>
      <rPr>
        <sz val="9"/>
        <rFont val="宋体"/>
        <charset val="134"/>
      </rPr>
      <t>12V7电瓶，380电机，双开门，手柄前进后退，多功能中控台，动感音乐，LED灯光，带蓝牙，前后避震，电子油门 前进后退。</t>
    </r>
    <r>
      <rPr>
        <sz val="9"/>
        <rFont val="Arial"/>
        <charset val="134"/>
      </rPr>
      <t xml:space="preserve">
12V7 battery, 380 motor, double doors, handle forward and backward, multi-function center console, dynamic music, LED lights, with Bluetooth, front and rear shock, electronic throttle forward and backward.</t>
    </r>
  </si>
  <si>
    <r>
      <rPr>
        <sz val="8"/>
        <color rgb="FF0509BB"/>
        <rFont val="方正粗黑宋简体"/>
        <charset val="134"/>
      </rPr>
      <t>皮座椅</t>
    </r>
    <r>
      <rPr>
        <sz val="8"/>
        <color rgb="FF0509BB"/>
        <rFont val="Arial"/>
        <charset val="134"/>
      </rPr>
      <t>Leather seats+20RMB 
EVA</t>
    </r>
    <r>
      <rPr>
        <sz val="8"/>
        <color rgb="FF0509BB"/>
        <rFont val="方正粗黑宋简体"/>
        <charset val="134"/>
      </rPr>
      <t>发泡胎</t>
    </r>
    <r>
      <rPr>
        <sz val="8"/>
        <color rgb="FF0509BB"/>
        <rFont val="Arial"/>
        <charset val="134"/>
      </rPr>
      <t xml:space="preserve">EVAfoam tire+75RMB                                                                                 </t>
    </r>
  </si>
  <si>
    <r>
      <rPr>
        <sz val="11"/>
        <rFont val="Arial"/>
        <charset val="134"/>
      </rPr>
      <t xml:space="preserve">YH-618
</t>
    </r>
    <r>
      <rPr>
        <b/>
        <sz val="11"/>
        <color rgb="FFFF0000"/>
        <rFont val="Arial"/>
        <charset val="134"/>
      </rPr>
      <t>12V7*1</t>
    </r>
    <r>
      <rPr>
        <sz val="11"/>
        <rFont val="Arial"/>
        <charset val="134"/>
      </rPr>
      <t xml:space="preserve"> </t>
    </r>
    <r>
      <rPr>
        <sz val="11"/>
        <rFont val="方正粗黑宋简体"/>
        <charset val="134"/>
      </rPr>
      <t>铅酸电池</t>
    </r>
    <r>
      <rPr>
        <sz val="11"/>
        <rFont val="Arial"/>
        <charset val="134"/>
      </rPr>
      <t xml:space="preserve">
 Lead-acid battery
</t>
    </r>
    <r>
      <rPr>
        <b/>
        <sz val="11"/>
        <color rgb="FFFF0000"/>
        <rFont val="Arial"/>
        <charset val="134"/>
      </rPr>
      <t>12V380*4</t>
    </r>
    <r>
      <rPr>
        <sz val="11"/>
        <rFont val="方正粗黑宋简体"/>
        <charset val="134"/>
      </rPr>
      <t>电机</t>
    </r>
    <r>
      <rPr>
        <sz val="11"/>
        <rFont val="Arial"/>
        <charset val="134"/>
      </rPr>
      <t xml:space="preserve"> motor                  </t>
    </r>
  </si>
  <si>
    <r>
      <rPr>
        <sz val="9"/>
        <color rgb="FFFF0000"/>
        <rFont val="Arial"/>
        <charset val="134"/>
      </rPr>
      <t xml:space="preserve">(12V7A*1 </t>
    </r>
    <r>
      <rPr>
        <sz val="9"/>
        <color rgb="FFFF0000"/>
        <rFont val="方正粗黑宋简体"/>
        <charset val="134"/>
      </rPr>
      <t>铅酸电池</t>
    </r>
    <r>
      <rPr>
        <sz val="9"/>
        <color rgb="FFFF0000"/>
        <rFont val="Arial"/>
        <charset val="134"/>
      </rPr>
      <t xml:space="preserve">Lead-acid battery +12V380*4 </t>
    </r>
    <r>
      <rPr>
        <sz val="9"/>
        <color rgb="FFFF0000"/>
        <rFont val="方正粗黑宋简体"/>
        <charset val="134"/>
      </rPr>
      <t>电机</t>
    </r>
    <r>
      <rPr>
        <sz val="9"/>
        <color rgb="FFFF0000"/>
        <rFont val="Arial"/>
        <charset val="134"/>
      </rPr>
      <t xml:space="preserve"> motor )                                                
</t>
    </r>
    <r>
      <rPr>
        <sz val="9"/>
        <rFont val="宋体"/>
        <charset val="134"/>
      </rPr>
      <t>12V7电瓶，380电机，双开门，手柄前进后退，多功能中控台，动感音乐，LED灯光，带蓝牙，前后避震，电子油门 前进后退。</t>
    </r>
    <r>
      <rPr>
        <sz val="9"/>
        <rFont val="Arial"/>
        <charset val="134"/>
      </rPr>
      <t xml:space="preserve">
12V7 battery, 380 motor, double doors, handle forward and backward, multi-function center console, dynamic music, LED lights, with Bluetooth, front and rear shock, electronic throttle forward and backward.</t>
    </r>
  </si>
  <si>
    <r>
      <rPr>
        <sz val="11"/>
        <rFont val="Arial"/>
        <charset val="134"/>
      </rPr>
      <t xml:space="preserve">YKL-668
</t>
    </r>
    <r>
      <rPr>
        <sz val="11"/>
        <rFont val="宋体"/>
        <charset val="134"/>
      </rPr>
      <t>坦克</t>
    </r>
    <r>
      <rPr>
        <sz val="11"/>
        <rFont val="Arial"/>
        <charset val="134"/>
      </rPr>
      <t xml:space="preserve">300
</t>
    </r>
    <r>
      <rPr>
        <sz val="11"/>
        <color rgb="FFFF0000"/>
        <rFont val="Arial"/>
        <charset val="134"/>
      </rPr>
      <t xml:space="preserve">12V7*1 </t>
    </r>
    <r>
      <rPr>
        <sz val="11"/>
        <rFont val="方正粗黑宋简体"/>
        <charset val="134"/>
      </rPr>
      <t>铅酸电池</t>
    </r>
    <r>
      <rPr>
        <sz val="11"/>
        <rFont val="Arial"/>
        <charset val="134"/>
      </rPr>
      <t xml:space="preserve">
 Lead-acid battery
</t>
    </r>
    <r>
      <rPr>
        <sz val="11"/>
        <color rgb="FFFF0000"/>
        <rFont val="Arial"/>
        <charset val="134"/>
      </rPr>
      <t>12V380*2</t>
    </r>
    <r>
      <rPr>
        <sz val="11"/>
        <rFont val="方正粗黑宋简体"/>
        <charset val="134"/>
      </rPr>
      <t>电机</t>
    </r>
    <r>
      <rPr>
        <sz val="11"/>
        <rFont val="Arial"/>
        <charset val="134"/>
      </rPr>
      <t xml:space="preserve"> motor                  </t>
    </r>
  </si>
  <si>
    <r>
      <rPr>
        <sz val="10"/>
        <rFont val="方正公文小标宋"/>
        <charset val="134"/>
      </rPr>
      <t>红</t>
    </r>
    <r>
      <rPr>
        <sz val="10"/>
        <rFont val="Arial"/>
        <charset val="134"/>
      </rPr>
      <t xml:space="preserve">, </t>
    </r>
    <r>
      <rPr>
        <sz val="10"/>
        <rFont val="方正公文小标宋"/>
        <charset val="134"/>
      </rPr>
      <t>白</t>
    </r>
    <r>
      <rPr>
        <sz val="10"/>
        <rFont val="Arial"/>
        <charset val="134"/>
      </rPr>
      <t xml:space="preserve">,                              
Red, white,     </t>
    </r>
  </si>
  <si>
    <t>120*70*69CM</t>
  </si>
  <si>
    <t>19.1KG   
24.6KG</t>
  </si>
  <si>
    <r>
      <rPr>
        <sz val="9"/>
        <color theme="1"/>
        <rFont val="宋体"/>
        <charset val="134"/>
      </rPr>
      <t>一键启动，</t>
    </r>
    <r>
      <rPr>
        <sz val="9"/>
        <color theme="1"/>
        <rFont val="Arial"/>
        <charset val="134"/>
      </rPr>
      <t>MP3</t>
    </r>
    <r>
      <rPr>
        <sz val="9"/>
        <color theme="1"/>
        <rFont val="宋体"/>
        <charset val="134"/>
      </rPr>
      <t>，早教，</t>
    </r>
    <r>
      <rPr>
        <sz val="9"/>
        <color theme="1"/>
        <rFont val="Arial"/>
        <charset val="134"/>
      </rPr>
      <t>2.4G</t>
    </r>
    <r>
      <rPr>
        <sz val="9"/>
        <color theme="1"/>
        <rFont val="宋体"/>
        <charset val="134"/>
      </rPr>
      <t>遥控，后轮高强度避震，双开门，高开门、炫酷灯光，前后平衡摇摆</t>
    </r>
    <r>
      <rPr>
        <sz val="9"/>
        <color theme="1"/>
        <rFont val="Arial"/>
        <charset val="134"/>
      </rPr>
      <t>,</t>
    </r>
    <r>
      <rPr>
        <sz val="9"/>
        <color theme="1"/>
        <rFont val="宋体"/>
        <charset val="134"/>
      </rPr>
      <t>独立双排加大座椅舒适空间、个性后备胎</t>
    </r>
    <r>
      <rPr>
        <sz val="9"/>
        <color theme="1"/>
        <rFont val="Arial"/>
        <charset val="134"/>
      </rPr>
      <t xml:space="preserve">
One-click start, MP3, Early learning,
2.4G remote control, rear wheel high strength shock absorber,
Double doors, high doors, cool lighting,
Balanced rocking back and forth,
Separate double rows to increase seat comfort space,
 personality backup tire.</t>
    </r>
  </si>
  <si>
    <r>
      <rPr>
        <sz val="8"/>
        <color rgb="FF0509BB"/>
        <rFont val="方正粗黑宋简体"/>
        <charset val="134"/>
      </rPr>
      <t>皮座椅</t>
    </r>
    <r>
      <rPr>
        <sz val="8"/>
        <color rgb="FF0509BB"/>
        <rFont val="Arial"/>
        <charset val="134"/>
      </rPr>
      <t>Leather seats+20RMB 
EVA</t>
    </r>
    <r>
      <rPr>
        <sz val="8"/>
        <color rgb="FF0509BB"/>
        <rFont val="方正粗黑宋简体"/>
        <charset val="134"/>
      </rPr>
      <t>发泡胎</t>
    </r>
    <r>
      <rPr>
        <sz val="8"/>
        <color rgb="FF0509BB"/>
        <rFont val="Arial"/>
        <charset val="134"/>
      </rPr>
      <t xml:space="preserve">EVAfoam tire+60RMB                                                                            </t>
    </r>
  </si>
  <si>
    <r>
      <rPr>
        <sz val="11"/>
        <rFont val="Arial"/>
        <charset val="134"/>
      </rPr>
      <t xml:space="preserve">YKL-668
</t>
    </r>
    <r>
      <rPr>
        <sz val="11"/>
        <rFont val="宋体"/>
        <charset val="134"/>
      </rPr>
      <t>坦克</t>
    </r>
    <r>
      <rPr>
        <sz val="11"/>
        <rFont val="Arial"/>
        <charset val="134"/>
      </rPr>
      <t xml:space="preserve">300
</t>
    </r>
    <r>
      <rPr>
        <sz val="11"/>
        <color rgb="FFFF0000"/>
        <rFont val="Arial"/>
        <charset val="134"/>
      </rPr>
      <t xml:space="preserve">12V7*1 </t>
    </r>
    <r>
      <rPr>
        <sz val="11"/>
        <rFont val="方正粗黑宋简体"/>
        <charset val="134"/>
      </rPr>
      <t>铅酸电池</t>
    </r>
    <r>
      <rPr>
        <sz val="11"/>
        <rFont val="Arial"/>
        <charset val="134"/>
      </rPr>
      <t xml:space="preserve">
 Lead-acid battery
</t>
    </r>
    <r>
      <rPr>
        <sz val="11"/>
        <color rgb="FFFF0000"/>
        <rFont val="Arial"/>
        <charset val="134"/>
      </rPr>
      <t>12V380*4</t>
    </r>
    <r>
      <rPr>
        <sz val="11"/>
        <rFont val="方正粗黑宋简体"/>
        <charset val="134"/>
      </rPr>
      <t>电机</t>
    </r>
    <r>
      <rPr>
        <sz val="11"/>
        <rFont val="Arial"/>
        <charset val="134"/>
      </rPr>
      <t xml:space="preserve"> motor                  </t>
    </r>
  </si>
  <si>
    <r>
      <rPr>
        <sz val="11"/>
        <rFont val="Arial"/>
        <charset val="134"/>
      </rPr>
      <t xml:space="preserve">YKL-669
</t>
    </r>
    <r>
      <rPr>
        <sz val="11"/>
        <color rgb="FFFF0000"/>
        <rFont val="Arial"/>
        <charset val="134"/>
      </rPr>
      <t xml:space="preserve">12V7*1 </t>
    </r>
    <r>
      <rPr>
        <sz val="11"/>
        <rFont val="方正粗黑宋简体"/>
        <charset val="134"/>
      </rPr>
      <t>铅酸电池</t>
    </r>
    <r>
      <rPr>
        <sz val="11"/>
        <rFont val="Arial"/>
        <charset val="134"/>
      </rPr>
      <t xml:space="preserve">
 Lead-acid battery
</t>
    </r>
    <r>
      <rPr>
        <sz val="11"/>
        <color rgb="FFFF0000"/>
        <rFont val="Arial"/>
        <charset val="134"/>
      </rPr>
      <t>12V380*2</t>
    </r>
    <r>
      <rPr>
        <sz val="11"/>
        <rFont val="方正粗黑宋简体"/>
        <charset val="134"/>
      </rPr>
      <t>电机</t>
    </r>
    <r>
      <rPr>
        <sz val="11"/>
        <rFont val="Arial"/>
        <charset val="134"/>
      </rPr>
      <t xml:space="preserve"> motor                  </t>
    </r>
  </si>
  <si>
    <r>
      <rPr>
        <sz val="11"/>
        <rFont val="Arial"/>
        <charset val="134"/>
      </rPr>
      <t xml:space="preserve">YKL-669
</t>
    </r>
    <r>
      <rPr>
        <sz val="11"/>
        <color rgb="FFFF0000"/>
        <rFont val="Arial"/>
        <charset val="134"/>
      </rPr>
      <t>12V7*1</t>
    </r>
    <r>
      <rPr>
        <sz val="11"/>
        <rFont val="Arial"/>
        <charset val="134"/>
      </rPr>
      <t xml:space="preserve"> </t>
    </r>
    <r>
      <rPr>
        <sz val="11"/>
        <rFont val="方正粗黑宋简体"/>
        <charset val="134"/>
      </rPr>
      <t>铅酸电池</t>
    </r>
    <r>
      <rPr>
        <sz val="11"/>
        <rFont val="Arial"/>
        <charset val="134"/>
      </rPr>
      <t xml:space="preserve">
 Lead-acid battery
</t>
    </r>
    <r>
      <rPr>
        <sz val="11"/>
        <color rgb="FFFF0000"/>
        <rFont val="Arial"/>
        <charset val="134"/>
      </rPr>
      <t>12V380*4</t>
    </r>
    <r>
      <rPr>
        <sz val="11"/>
        <rFont val="方正粗黑宋简体"/>
        <charset val="134"/>
      </rPr>
      <t>电机</t>
    </r>
    <r>
      <rPr>
        <sz val="11"/>
        <rFont val="Arial"/>
        <charset val="134"/>
      </rPr>
      <t xml:space="preserve"> motor                  </t>
    </r>
  </si>
  <si>
    <t>BLF</t>
  </si>
  <si>
    <r>
      <rPr>
        <sz val="11"/>
        <rFont val="Arial"/>
        <charset val="134"/>
      </rPr>
      <t xml:space="preserve">5188
</t>
    </r>
    <r>
      <rPr>
        <b/>
        <sz val="11"/>
        <color rgb="FFFF0000"/>
        <rFont val="Arial"/>
        <charset val="134"/>
      </rPr>
      <t>12V7*1</t>
    </r>
    <r>
      <rPr>
        <sz val="11"/>
        <rFont val="Arial"/>
        <charset val="134"/>
      </rPr>
      <t xml:space="preserve"> </t>
    </r>
    <r>
      <rPr>
        <sz val="11"/>
        <rFont val="方正粗黑宋简体"/>
        <charset val="134"/>
      </rPr>
      <t>铅酸电池</t>
    </r>
    <r>
      <rPr>
        <sz val="11"/>
        <rFont val="Arial"/>
        <charset val="134"/>
      </rPr>
      <t xml:space="preserve">
 Lead-acid battery
</t>
    </r>
    <r>
      <rPr>
        <b/>
        <sz val="11"/>
        <color rgb="FFFF0000"/>
        <rFont val="Arial"/>
        <charset val="134"/>
      </rPr>
      <t>12V380*4</t>
    </r>
    <r>
      <rPr>
        <sz val="11"/>
        <rFont val="方正粗黑宋简体"/>
        <charset val="134"/>
      </rPr>
      <t>电机</t>
    </r>
    <r>
      <rPr>
        <sz val="11"/>
        <rFont val="Arial"/>
        <charset val="134"/>
      </rPr>
      <t xml:space="preserve"> motor                  </t>
    </r>
  </si>
  <si>
    <t>粉色  pink
灰色  Grey
白色  white</t>
  </si>
  <si>
    <t>128*75*71 CM</t>
  </si>
  <si>
    <t>26KG   
31KG</t>
  </si>
  <si>
    <r>
      <rPr>
        <sz val="9"/>
        <color rgb="FFFF0000"/>
        <rFont val="Arial"/>
        <charset val="134"/>
      </rPr>
      <t xml:space="preserve">(12V7A*1 </t>
    </r>
    <r>
      <rPr>
        <sz val="9"/>
        <color rgb="FFFF0000"/>
        <rFont val="方正粗黑宋简体"/>
        <charset val="134"/>
      </rPr>
      <t>铅酸电池</t>
    </r>
    <r>
      <rPr>
        <sz val="9"/>
        <color rgb="FFFF0000"/>
        <rFont val="Arial"/>
        <charset val="134"/>
      </rPr>
      <t xml:space="preserve">Lead-acid battery +12V380*4 </t>
    </r>
    <r>
      <rPr>
        <sz val="9"/>
        <color rgb="FFFF0000"/>
        <rFont val="方正粗黑宋简体"/>
        <charset val="134"/>
      </rPr>
      <t>电机</t>
    </r>
    <r>
      <rPr>
        <sz val="9"/>
        <color rgb="FFFF0000"/>
        <rFont val="Arial"/>
        <charset val="134"/>
      </rPr>
      <t xml:space="preserve"> motor )                                                
</t>
    </r>
    <r>
      <rPr>
        <sz val="9"/>
        <rFont val="宋体"/>
        <charset val="134"/>
      </rPr>
      <t>一键中控面板，</t>
    </r>
    <r>
      <rPr>
        <sz val="9"/>
        <rFont val="Arial"/>
        <charset val="134"/>
      </rPr>
      <t>LED</t>
    </r>
    <r>
      <rPr>
        <sz val="9"/>
        <rFont val="宋体"/>
        <charset val="134"/>
      </rPr>
      <t>大灯，加厚加宽脚踏板，</t>
    </r>
    <r>
      <rPr>
        <sz val="9"/>
        <rFont val="Arial"/>
        <charset val="134"/>
      </rPr>
      <t>2.4G</t>
    </r>
    <r>
      <rPr>
        <sz val="9"/>
        <rFont val="宋体"/>
        <charset val="134"/>
      </rPr>
      <t>一对一蓝牙遥控器，手机</t>
    </r>
    <r>
      <rPr>
        <sz val="9"/>
        <rFont val="Arial"/>
        <charset val="134"/>
      </rPr>
      <t>APP</t>
    </r>
    <r>
      <rPr>
        <sz val="9"/>
        <rFont val="宋体"/>
        <charset val="134"/>
      </rPr>
      <t>，超大防滑轮胎，前后摇摆功能，电量显示，早教功能，英语故事，动感儿歌，后轮超强减震，加粗拖行拉手，前机盖可打开。</t>
    </r>
    <r>
      <rPr>
        <sz val="9"/>
        <rFont val="Arial"/>
        <charset val="134"/>
      </rPr>
      <t xml:space="preserve">
One-button control panel, LED headlights, thick and wide foot pedals, 2.4G one to one Bluetooth remote control, mobile APP, large non-slip tires, rocking function, power display, early education function, English stories, dynamic children's songs, rear wheel super shock absorbance, thick drag handle, front cover can be opened.</t>
    </r>
  </si>
  <si>
    <r>
      <rPr>
        <sz val="8"/>
        <color rgb="FF0509BB"/>
        <rFont val="方正粗黑宋简体"/>
        <charset val="134"/>
      </rPr>
      <t>皮座椅</t>
    </r>
    <r>
      <rPr>
        <sz val="8"/>
        <color rgb="FF0509BB"/>
        <rFont val="Arial"/>
        <charset val="134"/>
      </rPr>
      <t>Leather seats+25RMB 
EVA</t>
    </r>
    <r>
      <rPr>
        <sz val="8"/>
        <color rgb="FF0509BB"/>
        <rFont val="方正粗黑宋简体"/>
        <charset val="134"/>
      </rPr>
      <t>发泡胎</t>
    </r>
    <r>
      <rPr>
        <sz val="8"/>
        <color rgb="FF0509BB"/>
        <rFont val="Arial"/>
        <charset val="134"/>
      </rPr>
      <t xml:space="preserve">EVAfoam tire+90RMB                                                                                 </t>
    </r>
  </si>
  <si>
    <r>
      <rPr>
        <sz val="11"/>
        <rFont val="Arial"/>
        <charset val="134"/>
      </rPr>
      <t xml:space="preserve">5189
</t>
    </r>
    <r>
      <rPr>
        <b/>
        <sz val="11"/>
        <color rgb="FFFF0000"/>
        <rFont val="Arial"/>
        <charset val="134"/>
      </rPr>
      <t>12V7*1</t>
    </r>
    <r>
      <rPr>
        <sz val="11"/>
        <color rgb="FFFF0000"/>
        <rFont val="Arial"/>
        <charset val="134"/>
      </rPr>
      <t xml:space="preserve"> </t>
    </r>
    <r>
      <rPr>
        <sz val="11"/>
        <rFont val="方正粗黑宋简体"/>
        <charset val="134"/>
      </rPr>
      <t>铅酸电池</t>
    </r>
    <r>
      <rPr>
        <sz val="11"/>
        <rFont val="Arial"/>
        <charset val="134"/>
      </rPr>
      <t xml:space="preserve">
 Lead-acid battery
</t>
    </r>
    <r>
      <rPr>
        <b/>
        <sz val="11"/>
        <color rgb="FFFF0000"/>
        <rFont val="Arial"/>
        <charset val="134"/>
      </rPr>
      <t>12V380*4</t>
    </r>
    <r>
      <rPr>
        <sz val="11"/>
        <rFont val="方正粗黑宋简体"/>
        <charset val="134"/>
      </rPr>
      <t>电机</t>
    </r>
    <r>
      <rPr>
        <sz val="11"/>
        <rFont val="Arial"/>
        <charset val="134"/>
      </rPr>
      <t xml:space="preserve"> motor                  </t>
    </r>
  </si>
  <si>
    <t>红色  red
绿色  green
灰色  Grey</t>
  </si>
  <si>
    <t>120*75.5*76.5 CM</t>
  </si>
  <si>
    <t>FT</t>
  </si>
  <si>
    <r>
      <rPr>
        <b/>
        <sz val="11"/>
        <rFont val="Arial"/>
        <charset val="134"/>
      </rPr>
      <t xml:space="preserve">908
</t>
    </r>
    <r>
      <rPr>
        <b/>
        <sz val="11"/>
        <color rgb="FFFF0000"/>
        <rFont val="Arial"/>
        <charset val="134"/>
      </rPr>
      <t>12V7AH*1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Arial"/>
        <charset val="134"/>
      </rPr>
      <t xml:space="preserve"> </t>
    </r>
    <r>
      <rPr>
        <b/>
        <sz val="11"/>
        <rFont val="宋体"/>
        <charset val="134"/>
      </rPr>
      <t>电机</t>
    </r>
    <r>
      <rPr>
        <b/>
        <sz val="11"/>
        <rFont val="Arial"/>
        <charset val="134"/>
      </rPr>
      <t xml:space="preserve"> motor</t>
    </r>
  </si>
  <si>
    <r>
      <rPr>
        <b/>
        <sz val="10"/>
        <rFont val="宋体"/>
        <charset val="134"/>
      </rPr>
      <t>桔 orange</t>
    </r>
    <r>
      <rPr>
        <b/>
        <sz val="10"/>
        <rFont val="Arial"/>
        <charset val="134"/>
      </rPr>
      <t xml:space="preserve">
</t>
    </r>
    <r>
      <rPr>
        <b/>
        <sz val="10"/>
        <rFont val="宋体"/>
        <charset val="134"/>
      </rPr>
      <t>黑 black</t>
    </r>
    <r>
      <rPr>
        <b/>
        <sz val="10"/>
        <rFont val="Arial"/>
        <charset val="134"/>
      </rPr>
      <t xml:space="preserve">
</t>
    </r>
    <r>
      <rPr>
        <b/>
        <sz val="10"/>
        <rFont val="宋体"/>
        <charset val="134"/>
      </rPr>
      <t>粉 pink</t>
    </r>
    <r>
      <rPr>
        <b/>
        <sz val="10"/>
        <rFont val="Arial"/>
        <charset val="134"/>
      </rPr>
      <t xml:space="preserve">
</t>
    </r>
    <r>
      <rPr>
        <b/>
        <sz val="10"/>
        <rFont val="宋体"/>
        <charset val="134"/>
      </rPr>
      <t>红 Red</t>
    </r>
  </si>
  <si>
    <t>140*91*80CM</t>
  </si>
  <si>
    <t>30KG
34KG</t>
  </si>
  <si>
    <r>
      <rPr>
        <b/>
        <sz val="9"/>
        <rFont val="宋体"/>
        <charset val="134"/>
      </rPr>
      <t>一键启动，双开门，前后平行摇摆，多功能蓝牙早教，</t>
    </r>
    <r>
      <rPr>
        <b/>
        <sz val="9"/>
        <rFont val="Arial"/>
        <charset val="134"/>
      </rPr>
      <t>USB,MP3,LED</t>
    </r>
    <r>
      <rPr>
        <b/>
        <sz val="9"/>
        <rFont val="宋体"/>
        <charset val="134"/>
      </rPr>
      <t>灯光，</t>
    </r>
    <r>
      <rPr>
        <b/>
        <sz val="9"/>
        <rFont val="Arial"/>
        <charset val="134"/>
      </rPr>
      <t>2.4G</t>
    </r>
    <r>
      <rPr>
        <b/>
        <sz val="9"/>
        <rFont val="宋体"/>
        <charset val="134"/>
      </rPr>
      <t>蓝牙遥控，四轮减震。</t>
    </r>
    <r>
      <rPr>
        <b/>
        <sz val="9"/>
        <color rgb="FFFF0000"/>
        <rFont val="Arial"/>
        <charset val="134"/>
      </rPr>
      <t xml:space="preserve">
One-click start, double door, front and back parallel swing, multi-function Bluetooth early education, USB,MP3,LED light, 2.4G Bluetooth remote control, four-wheel shock absorption.</t>
    </r>
  </si>
  <si>
    <t xml:space="preserve">  皮座椅Leather seats+25RMB
EVA发泡胎EVAfoam tire+110RMB 
MP4+130RMB </t>
  </si>
  <si>
    <t>GCC
EN71
EN62115
CE
10P</t>
  </si>
  <si>
    <r>
      <rPr>
        <b/>
        <sz val="11"/>
        <rFont val="Arial"/>
        <charset val="134"/>
      </rPr>
      <t xml:space="preserve">908
</t>
    </r>
    <r>
      <rPr>
        <b/>
        <sz val="11"/>
        <color rgb="FFFF0000"/>
        <rFont val="Arial"/>
        <charset val="134"/>
      </rPr>
      <t>12V10AH*1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 xml:space="preserve">12V550*4 </t>
    </r>
    <r>
      <rPr>
        <b/>
        <sz val="11"/>
        <rFont val="Arial"/>
        <charset val="134"/>
      </rPr>
      <t xml:space="preserve"> </t>
    </r>
    <r>
      <rPr>
        <b/>
        <sz val="11"/>
        <rFont val="宋体"/>
        <charset val="134"/>
      </rPr>
      <t>电机</t>
    </r>
    <r>
      <rPr>
        <b/>
        <sz val="11"/>
        <rFont val="Arial"/>
        <charset val="134"/>
      </rPr>
      <t xml:space="preserve"> motor</t>
    </r>
  </si>
  <si>
    <t>30KG/       34KG</t>
  </si>
  <si>
    <r>
      <rPr>
        <b/>
        <sz val="11"/>
        <rFont val="Arial"/>
        <charset val="134"/>
      </rPr>
      <t xml:space="preserve">908
</t>
    </r>
    <r>
      <rPr>
        <b/>
        <sz val="11"/>
        <color rgb="FFFF0000"/>
        <rFont val="Arial"/>
        <charset val="134"/>
      </rPr>
      <t>24V5AH*1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t>
    </r>
  </si>
  <si>
    <r>
      <rPr>
        <b/>
        <sz val="11"/>
        <rFont val="Arial"/>
        <charset val="134"/>
      </rPr>
      <t xml:space="preserve">908
</t>
    </r>
    <r>
      <rPr>
        <b/>
        <sz val="11"/>
        <color rgb="FFFF0000"/>
        <rFont val="Arial"/>
        <charset val="134"/>
      </rPr>
      <t>24V5AH*1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 xml:space="preserve">12V550*4  </t>
    </r>
    <r>
      <rPr>
        <b/>
        <sz val="11"/>
        <rFont val="宋体"/>
        <charset val="134"/>
      </rPr>
      <t>电机</t>
    </r>
    <r>
      <rPr>
        <b/>
        <sz val="11"/>
        <rFont val="Arial"/>
        <charset val="134"/>
      </rPr>
      <t xml:space="preserve"> motor</t>
    </r>
  </si>
  <si>
    <r>
      <rPr>
        <b/>
        <sz val="11"/>
        <rFont val="Arial"/>
        <charset val="134"/>
      </rPr>
      <t xml:space="preserve">909
</t>
    </r>
    <r>
      <rPr>
        <b/>
        <sz val="11"/>
        <color rgb="FFFF0000"/>
        <rFont val="Arial"/>
        <charset val="134"/>
      </rPr>
      <t xml:space="preserve">12V7AH*1 </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Arial"/>
        <charset val="134"/>
      </rPr>
      <t xml:space="preserve"> </t>
    </r>
    <r>
      <rPr>
        <b/>
        <sz val="11"/>
        <rFont val="宋体"/>
        <charset val="134"/>
      </rPr>
      <t>电机</t>
    </r>
    <r>
      <rPr>
        <b/>
        <sz val="11"/>
        <rFont val="Arial"/>
        <charset val="134"/>
      </rPr>
      <t xml:space="preserve"> motor</t>
    </r>
  </si>
  <si>
    <r>
      <rPr>
        <sz val="10"/>
        <rFont val="方正公文小标宋"/>
        <charset val="134"/>
      </rPr>
      <t>红，黑，粉，桔，</t>
    </r>
    <r>
      <rPr>
        <sz val="10"/>
        <rFont val="Arial"/>
        <charset val="134"/>
      </rPr>
      <t xml:space="preserve">                    
Red, black, pink, orange,</t>
    </r>
  </si>
  <si>
    <t>140*91*90CM</t>
  </si>
  <si>
    <r>
      <rPr>
        <b/>
        <sz val="11"/>
        <rFont val="Arial"/>
        <charset val="134"/>
      </rPr>
      <t xml:space="preserve">909
</t>
    </r>
    <r>
      <rPr>
        <b/>
        <sz val="11"/>
        <color rgb="FFFF0000"/>
        <rFont val="Arial"/>
        <charset val="134"/>
      </rPr>
      <t xml:space="preserve">12V10AH*1 </t>
    </r>
    <r>
      <rPr>
        <b/>
        <sz val="11"/>
        <rFont val="宋体"/>
        <charset val="134"/>
      </rPr>
      <t>铅酸电池</t>
    </r>
    <r>
      <rPr>
        <b/>
        <sz val="11"/>
        <rFont val="Arial"/>
        <charset val="134"/>
      </rPr>
      <t xml:space="preserve">
Lead-acid battery 
</t>
    </r>
    <r>
      <rPr>
        <b/>
        <sz val="11"/>
        <color rgb="FFFF0000"/>
        <rFont val="Arial"/>
        <charset val="134"/>
      </rPr>
      <t xml:space="preserve">12V550*4 </t>
    </r>
    <r>
      <rPr>
        <b/>
        <sz val="11"/>
        <rFont val="Arial"/>
        <charset val="134"/>
      </rPr>
      <t xml:space="preserve"> </t>
    </r>
    <r>
      <rPr>
        <b/>
        <sz val="11"/>
        <rFont val="宋体"/>
        <charset val="134"/>
      </rPr>
      <t>电机</t>
    </r>
    <r>
      <rPr>
        <b/>
        <sz val="11"/>
        <rFont val="Arial"/>
        <charset val="134"/>
      </rPr>
      <t xml:space="preserve"> motor</t>
    </r>
  </si>
  <si>
    <r>
      <rPr>
        <b/>
        <sz val="11"/>
        <rFont val="Arial"/>
        <charset val="134"/>
      </rPr>
      <t xml:space="preserve">909
</t>
    </r>
    <r>
      <rPr>
        <b/>
        <sz val="11"/>
        <color rgb="FFFF0000"/>
        <rFont val="Arial"/>
        <charset val="134"/>
      </rPr>
      <t>24V5AH*1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12V550*4</t>
    </r>
    <r>
      <rPr>
        <b/>
        <sz val="11"/>
        <rFont val="Arial"/>
        <charset val="134"/>
      </rPr>
      <t xml:space="preserve">  </t>
    </r>
    <r>
      <rPr>
        <b/>
        <sz val="11"/>
        <rFont val="宋体"/>
        <charset val="134"/>
      </rPr>
      <t>电机</t>
    </r>
    <r>
      <rPr>
        <b/>
        <sz val="11"/>
        <rFont val="Arial"/>
        <charset val="134"/>
      </rPr>
      <t xml:space="preserve"> motor</t>
    </r>
  </si>
  <si>
    <t>CL</t>
  </si>
  <si>
    <r>
      <rPr>
        <b/>
        <sz val="11"/>
        <rFont val="Arial"/>
        <charset val="134"/>
      </rPr>
      <t xml:space="preserve">U8
12V7AH*1 </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</si>
  <si>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sz val="10"/>
        <rFont val="方正公文小标宋"/>
        <charset val="134"/>
      </rPr>
      <t>白色</t>
    </r>
    <r>
      <rPr>
        <sz val="10"/>
        <rFont val="Arial"/>
        <charset val="134"/>
      </rPr>
      <t>,</t>
    </r>
    <r>
      <rPr>
        <sz val="10"/>
        <rFont val="方正公文小标宋"/>
        <charset val="134"/>
      </rPr>
      <t>灰色</t>
    </r>
    <r>
      <rPr>
        <sz val="10"/>
        <rFont val="Arial"/>
        <charset val="134"/>
      </rPr>
      <t xml:space="preserve">,
</t>
    </r>
    <r>
      <rPr>
        <sz val="10"/>
        <rFont val="方正公文小标宋"/>
        <charset val="134"/>
      </rPr>
      <t>粉色</t>
    </r>
    <r>
      <rPr>
        <sz val="10"/>
        <rFont val="Arial"/>
        <charset val="134"/>
      </rPr>
      <t>,</t>
    </r>
    <r>
      <rPr>
        <sz val="10"/>
        <rFont val="方正公文小标宋"/>
        <charset val="134"/>
      </rPr>
      <t>蓝色</t>
    </r>
    <r>
      <rPr>
        <sz val="10"/>
        <rFont val="Arial"/>
        <charset val="134"/>
      </rPr>
      <t>,
White, grey,
Pink, blue,</t>
    </r>
  </si>
  <si>
    <t>132*70*70CM</t>
  </si>
  <si>
    <t>26KG/       30KG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</si>
  <si>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双开门</t>
    </r>
    <r>
      <rPr>
        <b/>
        <sz val="9"/>
        <rFont val="Arial"/>
        <charset val="134"/>
      </rPr>
      <t xml:space="preserve">, </t>
    </r>
    <r>
      <rPr>
        <b/>
        <sz val="9"/>
        <rFont val="宋体"/>
        <charset val="134"/>
      </rPr>
      <t>方向盘一键安装</t>
    </r>
    <r>
      <rPr>
        <b/>
        <sz val="9"/>
        <rFont val="Arial"/>
        <charset val="134"/>
      </rPr>
      <t>,</t>
    </r>
    <r>
      <rPr>
        <b/>
        <sz val="9"/>
        <rFont val="宋体"/>
        <charset val="134"/>
      </rPr>
      <t>中控面板</t>
    </r>
    <r>
      <rPr>
        <b/>
        <sz val="9"/>
        <rFont val="Arial"/>
        <charset val="134"/>
      </rPr>
      <t xml:space="preserve"> </t>
    </r>
    <r>
      <rPr>
        <b/>
        <sz val="9"/>
        <rFont val="宋体"/>
        <charset val="134"/>
      </rPr>
      <t>，一键启动，</t>
    </r>
    <r>
      <rPr>
        <b/>
        <sz val="9"/>
        <rFont val="Arial"/>
        <charset val="134"/>
      </rPr>
      <t>2.4G</t>
    </r>
    <r>
      <rPr>
        <b/>
        <sz val="9"/>
        <rFont val="宋体"/>
        <charset val="134"/>
      </rPr>
      <t>一对一蓝牙遥控器，</t>
    </r>
    <r>
      <rPr>
        <b/>
        <sz val="9"/>
        <rFont val="Arial"/>
        <charset val="134"/>
      </rPr>
      <t>3</t>
    </r>
    <r>
      <rPr>
        <b/>
        <sz val="9"/>
        <rFont val="宋体"/>
        <charset val="134"/>
      </rPr>
      <t>档调速</t>
    </r>
    <r>
      <rPr>
        <b/>
        <sz val="9"/>
        <rFont val="Arial"/>
        <charset val="134"/>
      </rPr>
      <t>,</t>
    </r>
    <r>
      <rPr>
        <b/>
        <sz val="9"/>
        <rFont val="宋体"/>
        <charset val="134"/>
      </rPr>
      <t>缓起动，前后摇摆功能</t>
    </r>
    <r>
      <rPr>
        <b/>
        <sz val="9"/>
        <rFont val="Arial"/>
        <charset val="134"/>
      </rPr>
      <t xml:space="preserve"> , </t>
    </r>
    <r>
      <rPr>
        <b/>
        <sz val="9"/>
        <rFont val="宋体"/>
        <charset val="134"/>
      </rPr>
      <t>遥控一键刹车功能，电量显示</t>
    </r>
    <r>
      <rPr>
        <b/>
        <sz val="9"/>
        <rFont val="Arial"/>
        <charset val="134"/>
      </rPr>
      <t xml:space="preserve">, </t>
    </r>
    <r>
      <rPr>
        <b/>
        <sz val="9"/>
        <rFont val="宋体"/>
        <charset val="134"/>
      </rPr>
      <t>蓝牙播放器</t>
    </r>
    <r>
      <rPr>
        <b/>
        <sz val="9"/>
        <rFont val="Arial"/>
        <charset val="134"/>
      </rPr>
      <t xml:space="preserve"> ,</t>
    </r>
    <r>
      <rPr>
        <b/>
        <sz val="9"/>
        <rFont val="宋体"/>
        <charset val="134"/>
      </rPr>
      <t>早教功能，英语故事，动感儿歌</t>
    </r>
    <r>
      <rPr>
        <b/>
        <sz val="9"/>
        <rFont val="Arial"/>
        <charset val="134"/>
      </rPr>
      <t xml:space="preserve"> LED</t>
    </r>
    <r>
      <rPr>
        <b/>
        <sz val="9"/>
        <rFont val="宋体"/>
        <charset val="134"/>
      </rPr>
      <t>大灯，四轮避震，双人座椅</t>
    </r>
    <r>
      <rPr>
        <b/>
        <sz val="9"/>
        <rFont val="Arial"/>
        <charset val="134"/>
      </rPr>
      <t xml:space="preserve">   </t>
    </r>
    <r>
      <rPr>
        <b/>
        <sz val="9"/>
        <rFont val="宋体"/>
        <charset val="134"/>
      </rPr>
      <t>手机蓝牙遥控，拖行拉手，后备箱可以乘坐大人（</t>
    </r>
    <r>
      <rPr>
        <b/>
        <sz val="9"/>
        <rFont val="Arial"/>
        <charset val="134"/>
      </rPr>
      <t>50kg</t>
    </r>
    <r>
      <rPr>
        <b/>
        <sz val="9"/>
        <rFont val="宋体"/>
        <charset val="134"/>
      </rPr>
      <t>），亲子车功能</t>
    </r>
    <r>
      <rPr>
        <b/>
        <sz val="9"/>
        <rFont val="Arial"/>
        <charset val="134"/>
      </rPr>
      <t xml:space="preserve">
</t>
    </r>
    <r>
      <rPr>
        <b/>
        <sz val="9"/>
        <rFont val="宋体"/>
        <charset val="134"/>
      </rPr>
      <t>Double door, one-button installation of the steering wheel, central control panel, one-button start, 2.4G one-to-one Bluetooth remote control, three-speed speed adjustment, slow start, rocking function, remote control one-button brake function, power display, Bluetooth player, early education function, English story, dynamic children's song LED headlights, four-wheel shock absorber, double seat mobile Bluetooth remote control, Tow handle, trunk can ride adults (50kg), parent-child car function</t>
    </r>
  </si>
  <si>
    <t xml:space="preserve">  皮座椅Leather seats+25RMB
EVA发泡胎EVAfoam tire+70RMB   </t>
  </si>
  <si>
    <t>3C证书 EN71 /CE /ROSH / EMC/ GCC/ASTM/CPC</t>
  </si>
  <si>
    <r>
      <rPr>
        <b/>
        <sz val="11"/>
        <rFont val="Arial"/>
        <charset val="134"/>
      </rPr>
      <t xml:space="preserve">U8
12V10AH*1 </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</si>
  <si>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9"/>
        <color rgb="FFFF0000"/>
        <rFont val="Arial"/>
        <charset val="134"/>
      </rPr>
      <t>(12V10AH*1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双开门</t>
    </r>
    <r>
      <rPr>
        <b/>
        <sz val="9"/>
        <rFont val="Arial"/>
        <charset val="134"/>
      </rPr>
      <t xml:space="preserve">, </t>
    </r>
    <r>
      <rPr>
        <b/>
        <sz val="9"/>
        <rFont val="宋体"/>
        <charset val="134"/>
      </rPr>
      <t>方向盘一键安装</t>
    </r>
    <r>
      <rPr>
        <b/>
        <sz val="9"/>
        <rFont val="Arial"/>
        <charset val="134"/>
      </rPr>
      <t>,</t>
    </r>
    <r>
      <rPr>
        <b/>
        <sz val="9"/>
        <rFont val="宋体"/>
        <charset val="134"/>
      </rPr>
      <t>中控面板</t>
    </r>
    <r>
      <rPr>
        <b/>
        <sz val="9"/>
        <rFont val="Arial"/>
        <charset val="134"/>
      </rPr>
      <t xml:space="preserve"> </t>
    </r>
    <r>
      <rPr>
        <b/>
        <sz val="9"/>
        <rFont val="宋体"/>
        <charset val="134"/>
      </rPr>
      <t>，一键启动，</t>
    </r>
    <r>
      <rPr>
        <b/>
        <sz val="9"/>
        <rFont val="Arial"/>
        <charset val="134"/>
      </rPr>
      <t>2.4G</t>
    </r>
    <r>
      <rPr>
        <b/>
        <sz val="9"/>
        <rFont val="宋体"/>
        <charset val="134"/>
      </rPr>
      <t>一对一蓝牙遥控器，</t>
    </r>
    <r>
      <rPr>
        <b/>
        <sz val="9"/>
        <rFont val="Arial"/>
        <charset val="134"/>
      </rPr>
      <t>3</t>
    </r>
    <r>
      <rPr>
        <b/>
        <sz val="9"/>
        <rFont val="宋体"/>
        <charset val="134"/>
      </rPr>
      <t>档调速</t>
    </r>
    <r>
      <rPr>
        <b/>
        <sz val="9"/>
        <rFont val="Arial"/>
        <charset val="134"/>
      </rPr>
      <t>,</t>
    </r>
    <r>
      <rPr>
        <b/>
        <sz val="9"/>
        <rFont val="宋体"/>
        <charset val="134"/>
      </rPr>
      <t>缓起动，前后摇摆功能</t>
    </r>
    <r>
      <rPr>
        <b/>
        <sz val="9"/>
        <rFont val="Arial"/>
        <charset val="134"/>
      </rPr>
      <t xml:space="preserve"> , </t>
    </r>
    <r>
      <rPr>
        <b/>
        <sz val="9"/>
        <rFont val="宋体"/>
        <charset val="134"/>
      </rPr>
      <t>遥控一键刹车功能，电量显示</t>
    </r>
    <r>
      <rPr>
        <b/>
        <sz val="9"/>
        <rFont val="Arial"/>
        <charset val="134"/>
      </rPr>
      <t xml:space="preserve">, </t>
    </r>
    <r>
      <rPr>
        <b/>
        <sz val="9"/>
        <rFont val="宋体"/>
        <charset val="134"/>
      </rPr>
      <t>蓝牙播放器</t>
    </r>
    <r>
      <rPr>
        <b/>
        <sz val="9"/>
        <rFont val="Arial"/>
        <charset val="134"/>
      </rPr>
      <t xml:space="preserve"> ,</t>
    </r>
    <r>
      <rPr>
        <b/>
        <sz val="9"/>
        <rFont val="宋体"/>
        <charset val="134"/>
      </rPr>
      <t>早教功能，英语故事，动感儿歌</t>
    </r>
    <r>
      <rPr>
        <b/>
        <sz val="9"/>
        <rFont val="Arial"/>
        <charset val="134"/>
      </rPr>
      <t xml:space="preserve"> LED</t>
    </r>
    <r>
      <rPr>
        <b/>
        <sz val="9"/>
        <rFont val="宋体"/>
        <charset val="134"/>
      </rPr>
      <t>大灯，四轮避震，双人座椅</t>
    </r>
    <r>
      <rPr>
        <b/>
        <sz val="9"/>
        <rFont val="Arial"/>
        <charset val="134"/>
      </rPr>
      <t xml:space="preserve">   </t>
    </r>
    <r>
      <rPr>
        <b/>
        <sz val="9"/>
        <rFont val="宋体"/>
        <charset val="134"/>
      </rPr>
      <t>手机蓝牙遥控，拖行拉手，后备箱可以乘坐大人（</t>
    </r>
    <r>
      <rPr>
        <b/>
        <sz val="9"/>
        <rFont val="Arial"/>
        <charset val="134"/>
      </rPr>
      <t>50kg</t>
    </r>
    <r>
      <rPr>
        <b/>
        <sz val="9"/>
        <rFont val="宋体"/>
        <charset val="134"/>
      </rPr>
      <t>），亲子车功能</t>
    </r>
    <r>
      <rPr>
        <b/>
        <sz val="9"/>
        <rFont val="Arial"/>
        <charset val="134"/>
      </rPr>
      <t xml:space="preserve">
</t>
    </r>
    <r>
      <rPr>
        <b/>
        <sz val="9"/>
        <rFont val="宋体"/>
        <charset val="134"/>
      </rPr>
      <t>Double door, one-button installation of the steering wheel, central control panel, one-button start, 2.4G one-to-one Bluetooth remote control, three-speed speed adjustment, slow start, rocking function, remote control one-button brake function, power display, Bluetooth player, early education function, English story, dynamic children's song LED headlights, four-wheel shock absorber, double seat mobile Bluetooth remote control, Tow handle, trunk can ride adults (50kg), parent-child car function</t>
    </r>
  </si>
  <si>
    <r>
      <rPr>
        <b/>
        <sz val="11"/>
        <rFont val="Arial"/>
        <charset val="134"/>
      </rPr>
      <t xml:space="preserve">U8
24V10AH*1 </t>
    </r>
    <r>
      <rPr>
        <b/>
        <sz val="11"/>
        <rFont val="宋体"/>
        <charset val="134"/>
      </rPr>
      <t>铅酸电池</t>
    </r>
    <r>
      <rPr>
        <b/>
        <sz val="11"/>
        <rFont val="Arial"/>
        <charset val="134"/>
      </rPr>
      <t xml:space="preserve">
Lead-acid battery 
24V550*4  </t>
    </r>
    <r>
      <rPr>
        <b/>
        <sz val="11"/>
        <rFont val="宋体"/>
        <charset val="134"/>
      </rPr>
      <t>电机</t>
    </r>
    <r>
      <rPr>
        <b/>
        <sz val="11"/>
        <rFont val="Arial"/>
        <charset val="134"/>
      </rPr>
      <t xml:space="preserve"> motor</t>
    </r>
  </si>
  <si>
    <t>29KG/       33KG</t>
  </si>
  <si>
    <r>
      <rPr>
        <b/>
        <sz val="9"/>
        <color rgb="FFFF0000"/>
        <rFont val="Arial"/>
        <charset val="134"/>
      </rPr>
      <t>(24V7AH*1</t>
    </r>
    <r>
      <rPr>
        <b/>
        <sz val="9"/>
        <color rgb="FFFF0000"/>
        <rFont val="宋体"/>
        <charset val="134"/>
      </rPr>
      <t>铅酸电池</t>
    </r>
    <r>
      <rPr>
        <b/>
        <sz val="9"/>
        <color rgb="FFFF0000"/>
        <rFont val="Arial"/>
        <charset val="134"/>
      </rPr>
      <t xml:space="preserve">Lead-acid battery + 24V550*4  </t>
    </r>
    <r>
      <rPr>
        <b/>
        <sz val="9"/>
        <color rgb="FFFF0000"/>
        <rFont val="宋体"/>
        <charset val="134"/>
      </rPr>
      <t>电机</t>
    </r>
    <r>
      <rPr>
        <b/>
        <sz val="9"/>
        <color rgb="FFFF0000"/>
        <rFont val="Arial"/>
        <charset val="134"/>
      </rPr>
      <t xml:space="preserve"> motor )                                                     </t>
    </r>
    <r>
      <rPr>
        <b/>
        <sz val="9"/>
        <rFont val="宋体"/>
        <charset val="134"/>
      </rPr>
      <t>双开门</t>
    </r>
    <r>
      <rPr>
        <b/>
        <sz val="9"/>
        <rFont val="Arial"/>
        <charset val="134"/>
      </rPr>
      <t xml:space="preserve">, </t>
    </r>
    <r>
      <rPr>
        <b/>
        <sz val="9"/>
        <rFont val="宋体"/>
        <charset val="134"/>
      </rPr>
      <t>方向盘一键安装</t>
    </r>
    <r>
      <rPr>
        <b/>
        <sz val="9"/>
        <rFont val="Arial"/>
        <charset val="134"/>
      </rPr>
      <t>,</t>
    </r>
    <r>
      <rPr>
        <b/>
        <sz val="9"/>
        <rFont val="宋体"/>
        <charset val="134"/>
      </rPr>
      <t>中控面板</t>
    </r>
    <r>
      <rPr>
        <b/>
        <sz val="9"/>
        <rFont val="Arial"/>
        <charset val="134"/>
      </rPr>
      <t xml:space="preserve"> </t>
    </r>
    <r>
      <rPr>
        <b/>
        <sz val="9"/>
        <rFont val="宋体"/>
        <charset val="134"/>
      </rPr>
      <t>，一键启动，</t>
    </r>
    <r>
      <rPr>
        <b/>
        <sz val="9"/>
        <rFont val="Arial"/>
        <charset val="134"/>
      </rPr>
      <t>2.4G</t>
    </r>
    <r>
      <rPr>
        <b/>
        <sz val="9"/>
        <rFont val="宋体"/>
        <charset val="134"/>
      </rPr>
      <t>一对一蓝牙遥控器，</t>
    </r>
    <r>
      <rPr>
        <b/>
        <sz val="9"/>
        <rFont val="Arial"/>
        <charset val="134"/>
      </rPr>
      <t>3</t>
    </r>
    <r>
      <rPr>
        <b/>
        <sz val="9"/>
        <rFont val="宋体"/>
        <charset val="134"/>
      </rPr>
      <t>档调速</t>
    </r>
    <r>
      <rPr>
        <b/>
        <sz val="9"/>
        <rFont val="Arial"/>
        <charset val="134"/>
      </rPr>
      <t>,</t>
    </r>
    <r>
      <rPr>
        <b/>
        <sz val="9"/>
        <rFont val="宋体"/>
        <charset val="134"/>
      </rPr>
      <t>缓起动，前后摇摆功能</t>
    </r>
    <r>
      <rPr>
        <b/>
        <sz val="9"/>
        <rFont val="Arial"/>
        <charset val="134"/>
      </rPr>
      <t xml:space="preserve"> , </t>
    </r>
    <r>
      <rPr>
        <b/>
        <sz val="9"/>
        <rFont val="宋体"/>
        <charset val="134"/>
      </rPr>
      <t>遥控一键刹车功能，电量显示</t>
    </r>
    <r>
      <rPr>
        <b/>
        <sz val="9"/>
        <rFont val="Arial"/>
        <charset val="134"/>
      </rPr>
      <t xml:space="preserve">, </t>
    </r>
    <r>
      <rPr>
        <b/>
        <sz val="9"/>
        <rFont val="宋体"/>
        <charset val="134"/>
      </rPr>
      <t>蓝牙播放器</t>
    </r>
    <r>
      <rPr>
        <b/>
        <sz val="9"/>
        <rFont val="Arial"/>
        <charset val="134"/>
      </rPr>
      <t xml:space="preserve"> ,</t>
    </r>
    <r>
      <rPr>
        <b/>
        <sz val="9"/>
        <rFont val="宋体"/>
        <charset val="134"/>
      </rPr>
      <t>早教功能，英语故事，动感儿歌</t>
    </r>
    <r>
      <rPr>
        <b/>
        <sz val="9"/>
        <rFont val="Arial"/>
        <charset val="134"/>
      </rPr>
      <t xml:space="preserve"> LED</t>
    </r>
    <r>
      <rPr>
        <b/>
        <sz val="9"/>
        <rFont val="宋体"/>
        <charset val="134"/>
      </rPr>
      <t>大灯，四轮避震，双人座椅</t>
    </r>
    <r>
      <rPr>
        <b/>
        <sz val="9"/>
        <rFont val="Arial"/>
        <charset val="134"/>
      </rPr>
      <t xml:space="preserve">   </t>
    </r>
    <r>
      <rPr>
        <b/>
        <sz val="9"/>
        <rFont val="宋体"/>
        <charset val="134"/>
      </rPr>
      <t>手机蓝牙遥控，拖行拉手，后备箱可以乘坐大人（</t>
    </r>
    <r>
      <rPr>
        <b/>
        <sz val="9"/>
        <rFont val="Arial"/>
        <charset val="134"/>
      </rPr>
      <t>50kg</t>
    </r>
    <r>
      <rPr>
        <b/>
        <sz val="9"/>
        <rFont val="宋体"/>
        <charset val="134"/>
      </rPr>
      <t>），亲子车功能</t>
    </r>
    <r>
      <rPr>
        <b/>
        <sz val="9"/>
        <rFont val="Arial"/>
        <charset val="134"/>
      </rPr>
      <t xml:space="preserve">
</t>
    </r>
    <r>
      <rPr>
        <b/>
        <sz val="9"/>
        <rFont val="宋体"/>
        <charset val="134"/>
      </rPr>
      <t>Double door, one-button installation of the steering wheel, central control panel, one-button start, 2.4G one-to-one Bluetooth remote control, three-speed speed adjustment, slow start, rocking function, remote control one-button brake function, power display, Bluetooth player, early education function, English story, dynamic children's song LED headlights, four-wheel shock absorber, double seat mobile Bluetooth remote control, Tow handle, trunk can ride adults (50kg), parent-child car function</t>
    </r>
  </si>
  <si>
    <t>KKL</t>
  </si>
  <si>
    <r>
      <rPr>
        <b/>
        <sz val="11"/>
        <rFont val="Arial"/>
        <charset val="134"/>
      </rPr>
      <t xml:space="preserve">908
</t>
    </r>
    <r>
      <rPr>
        <b/>
        <sz val="11"/>
        <color rgb="FFFF0000"/>
        <rFont val="Arial"/>
        <charset val="134"/>
      </rPr>
      <t>12V7AH*1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 xml:space="preserve">12V550*2 </t>
    </r>
    <r>
      <rPr>
        <b/>
        <sz val="11"/>
        <rFont val="Arial"/>
        <charset val="134"/>
      </rPr>
      <t xml:space="preserve"> </t>
    </r>
    <r>
      <rPr>
        <b/>
        <sz val="11"/>
        <rFont val="宋体"/>
        <charset val="134"/>
      </rPr>
      <t>电机</t>
    </r>
    <r>
      <rPr>
        <b/>
        <sz val="11"/>
        <rFont val="Arial"/>
        <charset val="134"/>
      </rPr>
      <t xml:space="preserve"> motor</t>
    </r>
  </si>
  <si>
    <r>
      <rPr>
        <sz val="10"/>
        <rFont val="方正公文小标宋"/>
        <charset val="134"/>
      </rPr>
      <t>白，灰，红，</t>
    </r>
    <r>
      <rPr>
        <sz val="10"/>
        <rFont val="Arial"/>
        <charset val="134"/>
      </rPr>
      <t xml:space="preserve">
</t>
    </r>
    <r>
      <rPr>
        <sz val="10"/>
        <rFont val="方正公文小标宋"/>
        <charset val="134"/>
      </rPr>
      <t>蓝，绿，</t>
    </r>
    <r>
      <rPr>
        <sz val="10"/>
        <rFont val="Arial"/>
        <charset val="134"/>
      </rPr>
      <t xml:space="preserve">
White, gray, red,
Blue, green,</t>
    </r>
  </si>
  <si>
    <r>
      <rPr>
        <b/>
        <sz val="9"/>
        <rFont val="Arial"/>
        <charset val="134"/>
      </rPr>
      <t>126*78*78C</t>
    </r>
    <r>
      <rPr>
        <b/>
        <sz val="9"/>
        <rFont val="宋体"/>
        <charset val="134"/>
      </rPr>
      <t>M</t>
    </r>
  </si>
  <si>
    <t>20.2KG/       20.4KG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</si>
  <si>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+ 12V550*2  </t>
    </r>
    <r>
      <rPr>
        <b/>
        <sz val="9"/>
        <color rgb="FFFF0000"/>
        <rFont val="宋体"/>
        <charset val="134"/>
      </rPr>
      <t>电机</t>
    </r>
    <r>
      <rPr>
        <b/>
        <sz val="9"/>
        <color rgb="FFFF0000"/>
        <rFont val="Arial"/>
        <charset val="134"/>
      </rPr>
      <t xml:space="preserve"> motor )                                                     </t>
    </r>
    <r>
      <rPr>
        <b/>
        <sz val="9"/>
        <rFont val="宋体"/>
        <charset val="134"/>
      </rPr>
      <t>双驱真车减震，</t>
    </r>
    <r>
      <rPr>
        <b/>
        <sz val="9"/>
        <rFont val="Arial"/>
        <charset val="134"/>
      </rPr>
      <t>LED</t>
    </r>
    <r>
      <rPr>
        <b/>
        <sz val="9"/>
        <rFont val="宋体"/>
        <charset val="134"/>
      </rPr>
      <t>灯光，</t>
    </r>
    <r>
      <rPr>
        <b/>
        <sz val="9"/>
        <rFont val="Arial"/>
        <charset val="134"/>
      </rPr>
      <t>USB</t>
    </r>
    <r>
      <rPr>
        <b/>
        <sz val="9"/>
        <rFont val="宋体"/>
        <charset val="134"/>
      </rPr>
      <t>接口，</t>
    </r>
    <r>
      <rPr>
        <b/>
        <sz val="9"/>
        <rFont val="Arial"/>
        <charset val="134"/>
      </rPr>
      <t>MP3</t>
    </r>
    <r>
      <rPr>
        <b/>
        <sz val="9"/>
        <rFont val="宋体"/>
        <charset val="134"/>
      </rPr>
      <t>多功能音乐播放器，超大豪华座板，</t>
    </r>
    <r>
      <rPr>
        <b/>
        <sz val="9"/>
        <rFont val="Arial"/>
        <charset val="134"/>
      </rPr>
      <t xml:space="preserve">
Dual drive real car shock absorption, LED lighting, USB interface, MP3 multi-function music player, large luxury seat board,</t>
    </r>
  </si>
  <si>
    <t>EVA发泡胎+80元
手转把+30元
遥控器+40元</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</si>
  <si>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+ 12V550*2  </t>
    </r>
    <r>
      <rPr>
        <b/>
        <sz val="9"/>
        <color rgb="FFFF0000"/>
        <rFont val="宋体"/>
        <charset val="134"/>
      </rPr>
      <t>电机</t>
    </r>
    <r>
      <rPr>
        <b/>
        <sz val="9"/>
        <color rgb="FFFF0000"/>
        <rFont val="Arial"/>
        <charset val="134"/>
      </rPr>
      <t xml:space="preserve"> motor )                                                     </t>
    </r>
    <r>
      <rPr>
        <b/>
        <sz val="9"/>
        <rFont val="宋体"/>
        <charset val="134"/>
      </rPr>
      <t>双驱真车减震，</t>
    </r>
    <r>
      <rPr>
        <b/>
        <sz val="9"/>
        <rFont val="Arial"/>
        <charset val="134"/>
      </rPr>
      <t>LED</t>
    </r>
    <r>
      <rPr>
        <b/>
        <sz val="9"/>
        <rFont val="宋体"/>
        <charset val="134"/>
      </rPr>
      <t>灯光，</t>
    </r>
    <r>
      <rPr>
        <b/>
        <sz val="9"/>
        <rFont val="Arial"/>
        <charset val="134"/>
      </rPr>
      <t>USB</t>
    </r>
    <r>
      <rPr>
        <b/>
        <sz val="9"/>
        <rFont val="宋体"/>
        <charset val="134"/>
      </rPr>
      <t>接口，</t>
    </r>
    <r>
      <rPr>
        <b/>
        <sz val="9"/>
        <rFont val="Arial"/>
        <charset val="134"/>
      </rPr>
      <t>MP3</t>
    </r>
    <r>
      <rPr>
        <b/>
        <sz val="9"/>
        <rFont val="宋体"/>
        <charset val="134"/>
      </rPr>
      <t>多功能音乐播放器，超大豪华座板，</t>
    </r>
    <r>
      <rPr>
        <b/>
        <sz val="9"/>
        <rFont val="Arial"/>
        <charset val="134"/>
      </rPr>
      <t xml:space="preserve">
Dual drive real car shock absorption, LED lighting, USB interface, MP3 multi-function music player, large luxury seat board,</t>
    </r>
  </si>
  <si>
    <r>
      <rPr>
        <b/>
        <sz val="11"/>
        <color rgb="FFFF0000"/>
        <rFont val="Arial"/>
        <charset val="134"/>
      </rPr>
      <t>908
12V7AH*1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 xml:space="preserve">12V550*4  </t>
    </r>
    <r>
      <rPr>
        <b/>
        <sz val="11"/>
        <rFont val="宋体"/>
        <charset val="134"/>
      </rPr>
      <t>电机</t>
    </r>
    <r>
      <rPr>
        <b/>
        <sz val="11"/>
        <rFont val="Arial"/>
        <charset val="134"/>
      </rPr>
      <t xml:space="preserve"> motor</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</si>
  <si>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双驱真车减震，</t>
    </r>
    <r>
      <rPr>
        <b/>
        <sz val="9"/>
        <rFont val="Arial"/>
        <charset val="134"/>
      </rPr>
      <t>LED</t>
    </r>
    <r>
      <rPr>
        <b/>
        <sz val="9"/>
        <rFont val="宋体"/>
        <charset val="134"/>
      </rPr>
      <t>灯光，</t>
    </r>
    <r>
      <rPr>
        <b/>
        <sz val="9"/>
        <rFont val="Arial"/>
        <charset val="134"/>
      </rPr>
      <t>USB</t>
    </r>
    <r>
      <rPr>
        <b/>
        <sz val="9"/>
        <rFont val="宋体"/>
        <charset val="134"/>
      </rPr>
      <t>接口，</t>
    </r>
    <r>
      <rPr>
        <b/>
        <sz val="9"/>
        <rFont val="Arial"/>
        <charset val="134"/>
      </rPr>
      <t>MP3</t>
    </r>
    <r>
      <rPr>
        <b/>
        <sz val="9"/>
        <rFont val="宋体"/>
        <charset val="134"/>
      </rPr>
      <t>多功能音乐播放器，超大豪华座板，</t>
    </r>
    <r>
      <rPr>
        <b/>
        <sz val="9"/>
        <rFont val="Arial"/>
        <charset val="134"/>
      </rPr>
      <t xml:space="preserve">
Dual drive real car shock absorption, LED lighting, USB interface, MP3 multi-function music player, large luxury seat board,</t>
    </r>
  </si>
  <si>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双驱真车减震，</t>
    </r>
    <r>
      <rPr>
        <b/>
        <sz val="9"/>
        <rFont val="Arial"/>
        <charset val="134"/>
      </rPr>
      <t>LED</t>
    </r>
    <r>
      <rPr>
        <b/>
        <sz val="9"/>
        <rFont val="宋体"/>
        <charset val="134"/>
      </rPr>
      <t>灯光，</t>
    </r>
    <r>
      <rPr>
        <b/>
        <sz val="9"/>
        <rFont val="Arial"/>
        <charset val="134"/>
      </rPr>
      <t>USB</t>
    </r>
    <r>
      <rPr>
        <b/>
        <sz val="9"/>
        <rFont val="宋体"/>
        <charset val="134"/>
      </rPr>
      <t>接口，</t>
    </r>
    <r>
      <rPr>
        <b/>
        <sz val="9"/>
        <rFont val="Arial"/>
        <charset val="134"/>
      </rPr>
      <t>MP3</t>
    </r>
    <r>
      <rPr>
        <b/>
        <sz val="9"/>
        <rFont val="宋体"/>
        <charset val="134"/>
      </rPr>
      <t>多功能音乐播放器，超大豪华座板，</t>
    </r>
    <r>
      <rPr>
        <b/>
        <sz val="9"/>
        <rFont val="Arial"/>
        <charset val="134"/>
      </rPr>
      <t xml:space="preserve">
Dual drive real car shock absorption, LED lighting, USB interface, MP3 multi-function music player, large luxury seat board,</t>
    </r>
  </si>
  <si>
    <r>
      <rPr>
        <b/>
        <sz val="11"/>
        <rFont val="Arial"/>
        <charset val="134"/>
      </rPr>
      <t xml:space="preserve">908
</t>
    </r>
    <r>
      <rPr>
        <b/>
        <sz val="11"/>
        <color rgb="FFFF0000"/>
        <rFont val="Arial"/>
        <charset val="134"/>
      </rPr>
      <t xml:space="preserve">24V5AH*1 </t>
    </r>
    <r>
      <rPr>
        <b/>
        <sz val="11"/>
        <rFont val="宋体"/>
        <charset val="134"/>
      </rPr>
      <t>铅酸电池</t>
    </r>
    <r>
      <rPr>
        <b/>
        <sz val="11"/>
        <rFont val="Arial"/>
        <charset val="134"/>
      </rPr>
      <t xml:space="preserve">
Lead-acid battery 
</t>
    </r>
    <r>
      <rPr>
        <b/>
        <sz val="11"/>
        <color rgb="FFFF0000"/>
        <rFont val="Arial"/>
        <charset val="134"/>
      </rPr>
      <t xml:space="preserve">550*4 </t>
    </r>
    <r>
      <rPr>
        <b/>
        <sz val="11"/>
        <rFont val="Arial"/>
        <charset val="134"/>
      </rPr>
      <t xml:space="preserve"> </t>
    </r>
    <r>
      <rPr>
        <b/>
        <sz val="11"/>
        <rFont val="宋体"/>
        <charset val="134"/>
      </rPr>
      <t>电机</t>
    </r>
    <r>
      <rPr>
        <b/>
        <sz val="11"/>
        <rFont val="Arial"/>
        <charset val="134"/>
      </rPr>
      <t xml:space="preserve"> motor</t>
    </r>
  </si>
  <si>
    <r>
      <rPr>
        <b/>
        <sz val="9"/>
        <color rgb="FFFF0000"/>
        <rFont val="Arial"/>
        <charset val="134"/>
      </rPr>
      <t>(24V7AH*1</t>
    </r>
    <r>
      <rPr>
        <b/>
        <sz val="9"/>
        <color rgb="FFFF0000"/>
        <rFont val="宋体"/>
        <charset val="134"/>
      </rPr>
      <t>铅酸电池</t>
    </r>
    <r>
      <rPr>
        <b/>
        <sz val="9"/>
        <color rgb="FFFF0000"/>
        <rFont val="Arial"/>
        <charset val="134"/>
      </rPr>
      <t xml:space="preserve">Lead-acid battery + 12V550*4  </t>
    </r>
    <r>
      <rPr>
        <b/>
        <sz val="9"/>
        <color rgb="FFFF0000"/>
        <rFont val="宋体"/>
        <charset val="134"/>
      </rPr>
      <t>电机</t>
    </r>
    <r>
      <rPr>
        <b/>
        <sz val="9"/>
        <color rgb="FFFF0000"/>
        <rFont val="Arial"/>
        <charset val="134"/>
      </rPr>
      <t xml:space="preserve"> motor )                                                     </t>
    </r>
    <r>
      <rPr>
        <b/>
        <sz val="9"/>
        <rFont val="宋体"/>
        <charset val="134"/>
      </rPr>
      <t>双驱真车减震，</t>
    </r>
    <r>
      <rPr>
        <b/>
        <sz val="9"/>
        <rFont val="Arial"/>
        <charset val="134"/>
      </rPr>
      <t>LED</t>
    </r>
    <r>
      <rPr>
        <b/>
        <sz val="9"/>
        <rFont val="宋体"/>
        <charset val="134"/>
      </rPr>
      <t>灯光，</t>
    </r>
    <r>
      <rPr>
        <b/>
        <sz val="9"/>
        <rFont val="Arial"/>
        <charset val="134"/>
      </rPr>
      <t>USB</t>
    </r>
    <r>
      <rPr>
        <b/>
        <sz val="9"/>
        <rFont val="宋体"/>
        <charset val="134"/>
      </rPr>
      <t>接口，</t>
    </r>
    <r>
      <rPr>
        <b/>
        <sz val="9"/>
        <rFont val="Arial"/>
        <charset val="134"/>
      </rPr>
      <t>MP3</t>
    </r>
    <r>
      <rPr>
        <b/>
        <sz val="9"/>
        <rFont val="宋体"/>
        <charset val="134"/>
      </rPr>
      <t>多功能音乐播放器，超大豪华座板，</t>
    </r>
    <r>
      <rPr>
        <b/>
        <sz val="9"/>
        <rFont val="Arial"/>
        <charset val="134"/>
      </rPr>
      <t xml:space="preserve">
Dual drive real car shock absorption, LED lighting, USB interface, MP3 multi-function music player, large luxury seat board,</t>
    </r>
  </si>
  <si>
    <t>HS</t>
  </si>
  <si>
    <r>
      <rPr>
        <b/>
        <sz val="11"/>
        <rFont val="Arial"/>
        <charset val="134"/>
      </rPr>
      <t>M6
12V7AH*1</t>
    </r>
    <r>
      <rPr>
        <b/>
        <sz val="11"/>
        <rFont val="宋体"/>
        <charset val="134"/>
      </rPr>
      <t>铅酸电池</t>
    </r>
    <r>
      <rPr>
        <b/>
        <sz val="11"/>
        <rFont val="Arial"/>
        <charset val="134"/>
      </rPr>
      <t xml:space="preserve">
Lead-acid battery 
12V390*2  </t>
    </r>
    <r>
      <rPr>
        <b/>
        <sz val="11"/>
        <rFont val="宋体"/>
        <charset val="134"/>
      </rPr>
      <t>电机</t>
    </r>
    <r>
      <rPr>
        <b/>
        <sz val="11"/>
        <rFont val="Arial"/>
        <charset val="134"/>
      </rPr>
      <t xml:space="preserve"> motor</t>
    </r>
  </si>
  <si>
    <r>
      <rPr>
        <sz val="10"/>
        <rFont val="方正公文小标宋"/>
        <charset val="134"/>
      </rPr>
      <t>白，灰，红，蓝</t>
    </r>
    <r>
      <rPr>
        <sz val="10"/>
        <rFont val="Arial"/>
        <charset val="134"/>
      </rPr>
      <t xml:space="preserve">
White, gray, red, blue</t>
    </r>
  </si>
  <si>
    <r>
      <rPr>
        <b/>
        <sz val="9"/>
        <rFont val="Arial"/>
        <charset val="134"/>
      </rPr>
      <t>130X78X70C</t>
    </r>
    <r>
      <rPr>
        <b/>
        <sz val="9"/>
        <rFont val="宋体"/>
        <charset val="134"/>
      </rPr>
      <t>M</t>
    </r>
  </si>
  <si>
    <t>23KG/       27KG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</si>
  <si>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+ 12V390*2  </t>
    </r>
    <r>
      <rPr>
        <b/>
        <sz val="9"/>
        <color rgb="FFFF0000"/>
        <rFont val="宋体"/>
        <charset val="134"/>
      </rPr>
      <t>电机</t>
    </r>
    <r>
      <rPr>
        <b/>
        <sz val="9"/>
        <color rgb="FFFF0000"/>
        <rFont val="Arial"/>
        <charset val="134"/>
      </rPr>
      <t xml:space="preserve"> motor )                                                     </t>
    </r>
    <r>
      <rPr>
        <b/>
        <sz val="9"/>
        <rFont val="宋体"/>
        <charset val="134"/>
      </rPr>
      <t>中控音乐版。早教。歌曲。讲故事。</t>
    </r>
    <r>
      <rPr>
        <b/>
        <sz val="9"/>
        <rFont val="Arial"/>
        <charset val="134"/>
      </rPr>
      <t>uSb</t>
    </r>
    <r>
      <rPr>
        <b/>
        <sz val="9"/>
        <rFont val="宋体"/>
        <charset val="134"/>
      </rPr>
      <t>。储物箱。亲子互动模式。双开门。蓝牙。四轮避震。遥控。</t>
    </r>
    <r>
      <rPr>
        <b/>
        <sz val="9"/>
        <rFont val="Arial"/>
        <charset val="134"/>
      </rPr>
      <t>LED</t>
    </r>
    <r>
      <rPr>
        <b/>
        <sz val="9"/>
        <rFont val="宋体"/>
        <charset val="134"/>
      </rPr>
      <t>大灯。探照灯。拉杆。</t>
    </r>
    <r>
      <rPr>
        <b/>
        <sz val="9"/>
        <rFont val="Arial"/>
        <charset val="134"/>
      </rPr>
      <t>LED</t>
    </r>
    <r>
      <rPr>
        <b/>
        <sz val="9"/>
        <rFont val="宋体"/>
        <charset val="134"/>
      </rPr>
      <t>灯。儿童安全锁</t>
    </r>
    <r>
      <rPr>
        <b/>
        <sz val="9"/>
        <rFont val="Arial"/>
        <charset val="134"/>
      </rPr>
      <t xml:space="preserve">
Central control music version. early education. Song. Tell a story. uSb. A storage box. Parent-child interaction mode. Double doors. Bluetooth. Four-wheel shock absorber. Remote control. LED headlights. The searchlight. Pull the lever. LED lights. Child safety lock</t>
    </r>
  </si>
  <si>
    <t xml:space="preserve">  皮座椅Leather seats+25RMB
轮子发光Wheel glow+20RMB                                                       EVA发泡胎EVAfoam tire+100RMB   </t>
  </si>
  <si>
    <r>
      <rPr>
        <b/>
        <sz val="11"/>
        <rFont val="Arial"/>
        <charset val="134"/>
      </rPr>
      <t>M6
12V7AH*1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</si>
  <si>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中控音乐版。早教。歌曲。讲故事。</t>
    </r>
    <r>
      <rPr>
        <b/>
        <sz val="9"/>
        <rFont val="Arial"/>
        <charset val="134"/>
      </rPr>
      <t>uSb</t>
    </r>
    <r>
      <rPr>
        <b/>
        <sz val="9"/>
        <rFont val="宋体"/>
        <charset val="134"/>
      </rPr>
      <t>。储物箱。亲子互动模式。双开门。蓝牙。四轮避震。遥控。</t>
    </r>
    <r>
      <rPr>
        <b/>
        <sz val="9"/>
        <rFont val="Arial"/>
        <charset val="134"/>
      </rPr>
      <t>LED</t>
    </r>
    <r>
      <rPr>
        <b/>
        <sz val="9"/>
        <rFont val="宋体"/>
        <charset val="134"/>
      </rPr>
      <t>大灯。探照灯。拉杆。</t>
    </r>
    <r>
      <rPr>
        <b/>
        <sz val="9"/>
        <rFont val="Arial"/>
        <charset val="134"/>
      </rPr>
      <t>LED</t>
    </r>
    <r>
      <rPr>
        <b/>
        <sz val="9"/>
        <rFont val="宋体"/>
        <charset val="134"/>
      </rPr>
      <t>灯。儿童安全锁</t>
    </r>
    <r>
      <rPr>
        <b/>
        <sz val="9"/>
        <rFont val="Arial"/>
        <charset val="134"/>
      </rPr>
      <t xml:space="preserve">
Central control music version. early education. Song. Tell a story. uSb. A storage box. Parent-child interaction mode. Double doors. Bluetooth. Four-wheel shock absorber. Remote control. LED headlights. The searchlight. Pull the lever. LED lights. Child safety lock</t>
    </r>
  </si>
  <si>
    <r>
      <rPr>
        <b/>
        <sz val="11"/>
        <rFont val="Arial"/>
        <charset val="134"/>
      </rPr>
      <t>M6
12V10AH*1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</si>
  <si>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9"/>
        <color rgb="FFFF0000"/>
        <rFont val="Arial"/>
        <charset val="134"/>
      </rPr>
      <t>(12V10AH*1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中控音乐版。早教。歌曲。讲故事。</t>
    </r>
    <r>
      <rPr>
        <b/>
        <sz val="9"/>
        <rFont val="Arial"/>
        <charset val="134"/>
      </rPr>
      <t>uSb</t>
    </r>
    <r>
      <rPr>
        <b/>
        <sz val="9"/>
        <rFont val="宋体"/>
        <charset val="134"/>
      </rPr>
      <t>。储物箱。亲子互动模式。双开门。蓝牙。四轮避震。遥控。</t>
    </r>
    <r>
      <rPr>
        <b/>
        <sz val="9"/>
        <rFont val="Arial"/>
        <charset val="134"/>
      </rPr>
      <t>LED</t>
    </r>
    <r>
      <rPr>
        <b/>
        <sz val="9"/>
        <rFont val="宋体"/>
        <charset val="134"/>
      </rPr>
      <t>大灯。探照灯。拉杆。</t>
    </r>
    <r>
      <rPr>
        <b/>
        <sz val="9"/>
        <rFont val="Arial"/>
        <charset val="134"/>
      </rPr>
      <t>LED</t>
    </r>
    <r>
      <rPr>
        <b/>
        <sz val="9"/>
        <rFont val="宋体"/>
        <charset val="134"/>
      </rPr>
      <t>灯。儿童安全锁</t>
    </r>
    <r>
      <rPr>
        <b/>
        <sz val="9"/>
        <rFont val="Arial"/>
        <charset val="134"/>
      </rPr>
      <t xml:space="preserve">
Central control music version. early education. Song. Tell a story. uSb. A storage box. Parent-child interaction mode. Double doors. Bluetooth. Four-wheel shock absorber. Remote control. LED headlights. The searchlight. Pull the lever. LED lights. Child safety lock</t>
    </r>
  </si>
  <si>
    <t>HZL</t>
  </si>
  <si>
    <r>
      <rPr>
        <b/>
        <sz val="11"/>
        <rFont val="Arial"/>
        <charset val="134"/>
      </rPr>
      <t>8899
12V7AH*1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</si>
  <si>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sz val="10"/>
        <rFont val="方正公文小标宋"/>
        <charset val="134"/>
      </rPr>
      <t>红色，黄色，蓝色，</t>
    </r>
    <r>
      <rPr>
        <sz val="10"/>
        <rFont val="Arial"/>
        <charset val="134"/>
      </rPr>
      <t xml:space="preserve">
Red, yellow, blue,</t>
    </r>
  </si>
  <si>
    <r>
      <rPr>
        <b/>
        <sz val="9"/>
        <rFont val="Arial"/>
        <charset val="134"/>
      </rPr>
      <t>130*80*70C</t>
    </r>
    <r>
      <rPr>
        <b/>
        <sz val="9"/>
        <rFont val="宋体"/>
        <charset val="134"/>
      </rPr>
      <t>M</t>
    </r>
  </si>
  <si>
    <t>20.5KG/       25.5KG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</si>
  <si>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一键启动</t>
    </r>
    <r>
      <rPr>
        <b/>
        <sz val="9"/>
        <rFont val="Arial"/>
        <charset val="134"/>
      </rPr>
      <t xml:space="preserve"> </t>
    </r>
    <r>
      <rPr>
        <b/>
        <sz val="9"/>
        <rFont val="宋体"/>
        <charset val="134"/>
      </rPr>
      <t>独立摇摆，缓启功能，安全双开门，音乐，故事，电量显示，</t>
    </r>
    <r>
      <rPr>
        <b/>
        <sz val="9"/>
        <rFont val="Arial"/>
        <charset val="134"/>
      </rPr>
      <t>USB</t>
    </r>
    <r>
      <rPr>
        <b/>
        <sz val="9"/>
        <rFont val="宋体"/>
        <charset val="134"/>
      </rPr>
      <t>插口，炫丽灯光，四轮驱动，</t>
    </r>
    <r>
      <rPr>
        <b/>
        <sz val="9"/>
        <rFont val="Arial"/>
        <charset val="134"/>
      </rPr>
      <t>12V7A</t>
    </r>
    <r>
      <rPr>
        <b/>
        <sz val="9"/>
        <rFont val="宋体"/>
        <charset val="134"/>
      </rPr>
      <t>大电瓶，手机遥控。</t>
    </r>
    <r>
      <rPr>
        <b/>
        <sz val="9"/>
        <rFont val="Arial"/>
        <charset val="134"/>
      </rPr>
      <t xml:space="preserve">
One-click start independent swing, slow start function, security double door, music, story, power display, USB jack, brilliant lighting, four-wheel drive, 12V7A large battery, mobile remote control.</t>
    </r>
  </si>
  <si>
    <t xml:space="preserve">  皮座椅Leather seats+20RMB                                                       EVA发泡胎EVAfoam tire+80RMB   </t>
  </si>
  <si>
    <r>
      <rPr>
        <b/>
        <sz val="11"/>
        <rFont val="Arial"/>
        <charset val="134"/>
      </rPr>
      <t>6688
12V7AH*1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</si>
  <si>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9"/>
        <rFont val="Arial"/>
        <charset val="134"/>
      </rPr>
      <t>130*80*98C</t>
    </r>
    <r>
      <rPr>
        <b/>
        <sz val="9"/>
        <rFont val="宋体"/>
        <charset val="134"/>
      </rPr>
      <t>M</t>
    </r>
  </si>
  <si>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一键启动，多功能中控，独立摇摆，三档调节，缓启功能，安全双开门设计，音乐，故事，英语电量显示，</t>
    </r>
    <r>
      <rPr>
        <b/>
        <sz val="9"/>
        <rFont val="Arial"/>
        <charset val="134"/>
      </rPr>
      <t>USB</t>
    </r>
    <r>
      <rPr>
        <b/>
        <sz val="9"/>
        <rFont val="宋体"/>
        <charset val="134"/>
      </rPr>
      <t>插口，炫丽灯光，四轮驱动</t>
    </r>
    <r>
      <rPr>
        <b/>
        <sz val="9"/>
        <rFont val="Arial"/>
        <charset val="134"/>
      </rPr>
      <t>12V7A</t>
    </r>
    <r>
      <rPr>
        <b/>
        <sz val="9"/>
        <rFont val="宋体"/>
        <charset val="134"/>
      </rPr>
      <t>大电瓶，手机遥控，车身后部加储存箱，</t>
    </r>
    <r>
      <rPr>
        <b/>
        <sz val="9"/>
        <rFont val="Arial"/>
        <charset val="134"/>
      </rPr>
      <t xml:space="preserve">
One-button start, multi-function central control, independent swing, three-gear adjustment, slow start function, safety double door design, music, story, English power display, USB jack, brilliant lighting, four-wheel drive 12V7A large battery, mobile phone remote control, rear body plus storage box,</t>
    </r>
  </si>
  <si>
    <t>CCT</t>
  </si>
  <si>
    <r>
      <rPr>
        <b/>
        <sz val="11"/>
        <rFont val="Arial"/>
        <charset val="134"/>
      </rPr>
      <t>8818
12V7AH*1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</si>
  <si>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sz val="10"/>
        <rFont val="方正公文小标宋"/>
        <charset val="134"/>
      </rPr>
      <t>红</t>
    </r>
    <r>
      <rPr>
        <sz val="10"/>
        <rFont val="Arial"/>
        <charset val="134"/>
      </rPr>
      <t>.</t>
    </r>
    <r>
      <rPr>
        <sz val="10"/>
        <rFont val="方正公文小标宋"/>
        <charset val="134"/>
      </rPr>
      <t>绿</t>
    </r>
    <r>
      <rPr>
        <sz val="10"/>
        <rFont val="Arial"/>
        <charset val="134"/>
      </rPr>
      <t>.</t>
    </r>
    <r>
      <rPr>
        <sz val="10"/>
        <rFont val="方正公文小标宋"/>
        <charset val="134"/>
      </rPr>
      <t>粉</t>
    </r>
    <r>
      <rPr>
        <sz val="10"/>
        <rFont val="Arial"/>
        <charset val="134"/>
      </rPr>
      <t>.</t>
    </r>
    <r>
      <rPr>
        <sz val="10"/>
        <rFont val="方正公文小标宋"/>
        <charset val="134"/>
      </rPr>
      <t>蓝</t>
    </r>
    <r>
      <rPr>
        <sz val="10"/>
        <rFont val="Arial"/>
        <charset val="134"/>
      </rPr>
      <t>.</t>
    </r>
    <r>
      <rPr>
        <sz val="10"/>
        <rFont val="方正公文小标宋"/>
        <charset val="134"/>
      </rPr>
      <t>黄</t>
    </r>
    <r>
      <rPr>
        <sz val="10"/>
        <rFont val="Arial"/>
        <charset val="134"/>
      </rPr>
      <t>.                            
Red. Green. Pink. Blue. yellow.</t>
    </r>
  </si>
  <si>
    <r>
      <rPr>
        <b/>
        <sz val="9"/>
        <rFont val="Arial"/>
        <charset val="134"/>
      </rPr>
      <t>128*82*72C</t>
    </r>
    <r>
      <rPr>
        <b/>
        <sz val="9"/>
        <rFont val="宋体"/>
        <charset val="134"/>
      </rPr>
      <t>M</t>
    </r>
  </si>
  <si>
    <t>24.5KG/       28.5KG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</si>
  <si>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一键启动开关、</t>
    </r>
    <r>
      <rPr>
        <b/>
        <sz val="9"/>
        <rFont val="Arial"/>
        <charset val="134"/>
      </rPr>
      <t>2.4g</t>
    </r>
    <r>
      <rPr>
        <b/>
        <sz val="9"/>
        <rFont val="宋体"/>
        <charset val="134"/>
      </rPr>
      <t>蓝牙遥控、智能早教系统、四轮驱动强大动力、四轮仿真避震、车体炫酷灯光搭配</t>
    </r>
    <r>
      <rPr>
        <b/>
        <sz val="9"/>
        <rFont val="Arial"/>
        <charset val="134"/>
      </rPr>
      <t xml:space="preserve">
One-button start switch, 2.4g Bluetooth remote control, intelligent early education system, four-wheel drive powerful power, four-wheel simulation shock absorber, car body cool lighting match</t>
    </r>
  </si>
  <si>
    <t xml:space="preserve">  皮座椅Leather seats+20RMB                                                       EVA发泡胎EVAfoam tire+70RMB   
车轮发光灯Wheel light+35RMB</t>
  </si>
  <si>
    <r>
      <rPr>
        <b/>
        <sz val="11"/>
        <rFont val="Arial"/>
        <charset val="134"/>
      </rPr>
      <t>8818
12V10AH*1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</si>
  <si>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9"/>
        <color rgb="FFFF0000"/>
        <rFont val="Arial"/>
        <charset val="134"/>
      </rPr>
      <t>(12V10AH*1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一键启动开关、</t>
    </r>
    <r>
      <rPr>
        <b/>
        <sz val="9"/>
        <rFont val="Arial"/>
        <charset val="134"/>
      </rPr>
      <t>2.4g</t>
    </r>
    <r>
      <rPr>
        <b/>
        <sz val="9"/>
        <rFont val="宋体"/>
        <charset val="134"/>
      </rPr>
      <t>蓝牙遥控、智能早教系统、四轮驱动强大动力、四轮仿真避震、车体炫酷灯光搭配</t>
    </r>
    <r>
      <rPr>
        <b/>
        <sz val="9"/>
        <rFont val="Arial"/>
        <charset val="134"/>
      </rPr>
      <t xml:space="preserve">
One-button start switch, 2.4g Bluetooth remote control, intelligent early education system, four-wheel drive powerful power, four-wheel simulation shock absorber, car body cool lighting match</t>
    </r>
  </si>
  <si>
    <r>
      <rPr>
        <b/>
        <sz val="11"/>
        <rFont val="Arial"/>
        <charset val="134"/>
      </rPr>
      <t>8818
12V14AH*1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</si>
  <si>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9"/>
        <color rgb="FFFF0000"/>
        <rFont val="Arial"/>
        <charset val="134"/>
      </rPr>
      <t>(12V14AH*1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一键启动开关、</t>
    </r>
    <r>
      <rPr>
        <b/>
        <sz val="9"/>
        <rFont val="Arial"/>
        <charset val="134"/>
      </rPr>
      <t>2.4g</t>
    </r>
    <r>
      <rPr>
        <b/>
        <sz val="9"/>
        <rFont val="宋体"/>
        <charset val="134"/>
      </rPr>
      <t>蓝牙遥控、智能早教系统、四轮驱动强大动力、四轮仿真避震、车体炫酷灯光搭配</t>
    </r>
    <r>
      <rPr>
        <b/>
        <sz val="9"/>
        <rFont val="Arial"/>
        <charset val="134"/>
      </rPr>
      <t xml:space="preserve">
One-button start switch, 2.4g Bluetooth remote control, intelligent early education system, four-wheel drive powerful power, four-wheel simulation shock absorber, car body cool lighting match</t>
    </r>
  </si>
  <si>
    <r>
      <rPr>
        <b/>
        <sz val="11"/>
        <rFont val="Arial"/>
        <charset val="134"/>
      </rPr>
      <t>8818
12V14AH*1</t>
    </r>
    <r>
      <rPr>
        <b/>
        <sz val="11"/>
        <rFont val="宋体"/>
        <charset val="134"/>
      </rPr>
      <t>铅酸电池</t>
    </r>
    <r>
      <rPr>
        <b/>
        <sz val="11"/>
        <rFont val="Arial"/>
        <charset val="134"/>
      </rPr>
      <t xml:space="preserve">
Lead-acid battery 
12V550*4  </t>
    </r>
    <r>
      <rPr>
        <b/>
        <sz val="11"/>
        <rFont val="宋体"/>
        <charset val="134"/>
      </rPr>
      <t>电机</t>
    </r>
    <r>
      <rPr>
        <b/>
        <sz val="11"/>
        <rFont val="Arial"/>
        <charset val="134"/>
      </rPr>
      <t xml:space="preserve"> motor</t>
    </r>
  </si>
  <si>
    <r>
      <rPr>
        <b/>
        <sz val="9"/>
        <color rgb="FFFF0000"/>
        <rFont val="Arial"/>
        <charset val="134"/>
      </rPr>
      <t>(12V14AH*1</t>
    </r>
    <r>
      <rPr>
        <b/>
        <sz val="9"/>
        <color rgb="FFFF0000"/>
        <rFont val="宋体"/>
        <charset val="134"/>
      </rPr>
      <t>铅酸电池</t>
    </r>
    <r>
      <rPr>
        <b/>
        <sz val="9"/>
        <color rgb="FFFF0000"/>
        <rFont val="Arial"/>
        <charset val="134"/>
      </rPr>
      <t xml:space="preserve">Lead-acid battery + 12V550*4  </t>
    </r>
    <r>
      <rPr>
        <b/>
        <sz val="9"/>
        <color rgb="FFFF0000"/>
        <rFont val="宋体"/>
        <charset val="134"/>
      </rPr>
      <t>电机</t>
    </r>
    <r>
      <rPr>
        <b/>
        <sz val="9"/>
        <color rgb="FFFF0000"/>
        <rFont val="Arial"/>
        <charset val="134"/>
      </rPr>
      <t xml:space="preserve"> motor )                                                     </t>
    </r>
    <r>
      <rPr>
        <b/>
        <sz val="9"/>
        <rFont val="宋体"/>
        <charset val="134"/>
      </rPr>
      <t>一键启动开关、</t>
    </r>
    <r>
      <rPr>
        <b/>
        <sz val="9"/>
        <rFont val="Arial"/>
        <charset val="134"/>
      </rPr>
      <t>2.4g</t>
    </r>
    <r>
      <rPr>
        <b/>
        <sz val="9"/>
        <rFont val="宋体"/>
        <charset val="134"/>
      </rPr>
      <t>蓝牙遥控、智能早教系统、四轮驱动强大动力、四轮仿真避震、车体炫酷灯光搭配</t>
    </r>
    <r>
      <rPr>
        <b/>
        <sz val="9"/>
        <rFont val="Arial"/>
        <charset val="134"/>
      </rPr>
      <t xml:space="preserve">
One-button start switch, 2.4g Bluetooth remote control, intelligent early education system, four-wheel drive powerful power, four-wheel simulation shock absorber, car body cool lighting match</t>
    </r>
  </si>
  <si>
    <t>SMT</t>
  </si>
  <si>
    <r>
      <rPr>
        <b/>
        <sz val="11"/>
        <rFont val="Arial"/>
        <charset val="134"/>
      </rPr>
      <t xml:space="preserve">902
</t>
    </r>
    <r>
      <rPr>
        <b/>
        <sz val="11"/>
        <color rgb="FFFF0000"/>
        <rFont val="Arial"/>
        <charset val="134"/>
      </rPr>
      <t>12V10AH*1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 xml:space="preserve">Leather seats </t>
    </r>
    <r>
      <rPr>
        <b/>
        <sz val="11"/>
        <rFont val="Arial"/>
        <charset val="134"/>
      </rPr>
      <t xml:space="preserve">
</t>
    </r>
  </si>
  <si>
    <r>
      <rPr>
        <sz val="10"/>
        <rFont val="方正公文小标宋"/>
        <charset val="134"/>
      </rPr>
      <t>红</t>
    </r>
    <r>
      <rPr>
        <sz val="10"/>
        <rFont val="Arial"/>
        <charset val="134"/>
      </rPr>
      <t>.</t>
    </r>
    <r>
      <rPr>
        <sz val="10"/>
        <rFont val="方正公文小标宋"/>
        <charset val="134"/>
      </rPr>
      <t>灰</t>
    </r>
    <r>
      <rPr>
        <sz val="10"/>
        <rFont val="Arial"/>
        <charset val="134"/>
      </rPr>
      <t>.</t>
    </r>
    <r>
      <rPr>
        <sz val="10"/>
        <rFont val="方正公文小标宋"/>
        <charset val="134"/>
      </rPr>
      <t>粉</t>
    </r>
    <r>
      <rPr>
        <sz val="10"/>
        <rFont val="Arial"/>
        <charset val="134"/>
      </rPr>
      <t>.</t>
    </r>
    <r>
      <rPr>
        <sz val="10"/>
        <rFont val="方正公文小标宋"/>
        <charset val="134"/>
      </rPr>
      <t>白</t>
    </r>
    <r>
      <rPr>
        <sz val="10"/>
        <rFont val="Arial"/>
        <charset val="134"/>
      </rPr>
      <t xml:space="preserve">                             Red. Gray.                              pink. White</t>
    </r>
  </si>
  <si>
    <r>
      <rPr>
        <b/>
        <sz val="9"/>
        <rFont val="Arial"/>
        <charset val="134"/>
      </rPr>
      <t>133*80*73C</t>
    </r>
    <r>
      <rPr>
        <b/>
        <sz val="9"/>
        <rFont val="宋体"/>
        <charset val="134"/>
      </rPr>
      <t>M</t>
    </r>
  </si>
  <si>
    <t>34KG/       37.8KG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</si>
  <si>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灯光</t>
    </r>
    <r>
      <rPr>
        <b/>
        <sz val="9"/>
        <rFont val="Arial"/>
        <charset val="134"/>
      </rPr>
      <t>,</t>
    </r>
    <r>
      <rPr>
        <b/>
        <sz val="9"/>
        <rFont val="宋体"/>
        <charset val="134"/>
      </rPr>
      <t>音乐</t>
    </r>
    <r>
      <rPr>
        <b/>
        <sz val="9"/>
        <rFont val="Arial"/>
        <charset val="134"/>
      </rPr>
      <t>,</t>
    </r>
    <r>
      <rPr>
        <b/>
        <sz val="9"/>
        <rFont val="宋体"/>
        <charset val="134"/>
      </rPr>
      <t>早教</t>
    </r>
    <r>
      <rPr>
        <b/>
        <sz val="9"/>
        <rFont val="Arial"/>
        <charset val="134"/>
      </rPr>
      <t>,usb</t>
    </r>
    <r>
      <rPr>
        <b/>
        <sz val="9"/>
        <rFont val="宋体"/>
        <charset val="134"/>
      </rPr>
      <t>接口</t>
    </r>
    <r>
      <rPr>
        <b/>
        <sz val="9"/>
        <rFont val="Arial"/>
        <charset val="134"/>
      </rPr>
      <t>,</t>
    </r>
    <r>
      <rPr>
        <b/>
        <sz val="9"/>
        <rFont val="宋体"/>
        <charset val="134"/>
      </rPr>
      <t>蓝牙模式</t>
    </r>
    <r>
      <rPr>
        <b/>
        <sz val="9"/>
        <rFont val="Arial"/>
        <charset val="134"/>
      </rPr>
      <t>,2.4G</t>
    </r>
    <r>
      <rPr>
        <b/>
        <sz val="9"/>
        <rFont val="宋体"/>
        <charset val="134"/>
      </rPr>
      <t>蓝牙遥控</t>
    </r>
    <r>
      <rPr>
        <b/>
        <sz val="9"/>
        <rFont val="Arial"/>
        <charset val="134"/>
      </rPr>
      <t>,</t>
    </r>
    <r>
      <rPr>
        <b/>
        <sz val="9"/>
        <rFont val="宋体"/>
        <charset val="134"/>
      </rPr>
      <t>四驱电机</t>
    </r>
    <r>
      <rPr>
        <b/>
        <sz val="9"/>
        <rFont val="Arial"/>
        <charset val="134"/>
      </rPr>
      <t>,</t>
    </r>
    <r>
      <rPr>
        <b/>
        <sz val="9"/>
        <rFont val="宋体"/>
        <charset val="134"/>
      </rPr>
      <t>前轮使用离合电机</t>
    </r>
    <r>
      <rPr>
        <b/>
        <sz val="9"/>
        <rFont val="Arial"/>
        <charset val="134"/>
      </rPr>
      <t>,</t>
    </r>
    <r>
      <rPr>
        <b/>
        <sz val="9"/>
        <rFont val="宋体"/>
        <charset val="134"/>
      </rPr>
      <t>车尾带拉手</t>
    </r>
    <r>
      <rPr>
        <b/>
        <sz val="9"/>
        <rFont val="Arial"/>
        <charset val="134"/>
      </rPr>
      <t>,12V10</t>
    </r>
    <r>
      <rPr>
        <b/>
        <sz val="9"/>
        <rFont val="宋体"/>
        <charset val="134"/>
      </rPr>
      <t>大电瓶</t>
    </r>
    <r>
      <rPr>
        <b/>
        <sz val="9"/>
        <rFont val="Arial"/>
        <charset val="134"/>
      </rPr>
      <t>,</t>
    </r>
    <r>
      <rPr>
        <b/>
        <sz val="9"/>
        <rFont val="宋体"/>
        <charset val="134"/>
      </rPr>
      <t>仿真皮座椅</t>
    </r>
    <r>
      <rPr>
        <b/>
        <sz val="9"/>
        <rFont val="Arial"/>
        <charset val="134"/>
      </rPr>
      <t>,
Lighting, music, early education,usb interface, Bluetooth mode,2.4G Bluetooth remote control, four-wheel drive motor, front wheel clutch motor, rear strap handle,12V10 large battery, artificial leather seat,</t>
    </r>
  </si>
  <si>
    <t xml:space="preserve">EVA发泡胎EVAfoam tire+110RMB                                            </t>
  </si>
  <si>
    <r>
      <rPr>
        <b/>
        <sz val="11"/>
        <rFont val="Arial"/>
        <charset val="134"/>
      </rPr>
      <t xml:space="preserve">F150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Arial"/>
        <charset val="134"/>
      </rPr>
      <t xml:space="preserve"> </t>
    </r>
    <r>
      <rPr>
        <b/>
        <sz val="11"/>
        <rFont val="宋体"/>
        <charset val="134"/>
      </rPr>
      <t>电机</t>
    </r>
    <r>
      <rPr>
        <b/>
        <sz val="11"/>
        <rFont val="Arial"/>
        <charset val="134"/>
      </rPr>
      <t xml:space="preserve"> motor</t>
    </r>
  </si>
  <si>
    <r>
      <rPr>
        <sz val="10"/>
        <rFont val="方正公文小标宋"/>
        <charset val="134"/>
      </rPr>
      <t>红</t>
    </r>
    <r>
      <rPr>
        <sz val="10"/>
        <rFont val="Arial"/>
        <charset val="134"/>
      </rPr>
      <t>.</t>
    </r>
    <r>
      <rPr>
        <sz val="10"/>
        <rFont val="方正公文小标宋"/>
        <charset val="134"/>
      </rPr>
      <t>灰</t>
    </r>
    <r>
      <rPr>
        <sz val="10"/>
        <rFont val="Arial"/>
        <charset val="134"/>
      </rPr>
      <t>.</t>
    </r>
    <r>
      <rPr>
        <sz val="10"/>
        <rFont val="方正公文小标宋"/>
        <charset val="134"/>
      </rPr>
      <t>黄</t>
    </r>
    <r>
      <rPr>
        <sz val="10"/>
        <rFont val="Arial"/>
        <charset val="134"/>
      </rPr>
      <t>.</t>
    </r>
    <r>
      <rPr>
        <sz val="10"/>
        <rFont val="方正公文小标宋"/>
        <charset val="134"/>
      </rPr>
      <t>白</t>
    </r>
    <r>
      <rPr>
        <sz val="10"/>
        <rFont val="Arial"/>
        <charset val="134"/>
      </rPr>
      <t xml:space="preserve">                             Red. Gray.                              yellow. White</t>
    </r>
  </si>
  <si>
    <t xml:space="preserve">134*83*86CM </t>
  </si>
  <si>
    <t>24KG/       27KG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</si>
  <si>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Arial"/>
        <charset val="134"/>
      </rPr>
      <t>USB</t>
    </r>
    <r>
      <rPr>
        <b/>
        <sz val="9"/>
        <rFont val="宋体"/>
        <charset val="134"/>
      </rPr>
      <t>插孔，</t>
    </r>
    <r>
      <rPr>
        <b/>
        <sz val="9"/>
        <rFont val="Arial"/>
        <charset val="134"/>
      </rPr>
      <t>MP3</t>
    </r>
    <r>
      <rPr>
        <b/>
        <sz val="9"/>
        <rFont val="宋体"/>
        <charset val="134"/>
      </rPr>
      <t>插孔，蓝牙，高清喇叭，后备箱开可存储，智能缓启动带遥控</t>
    </r>
    <r>
      <rPr>
        <b/>
        <sz val="9"/>
        <rFont val="Arial"/>
        <charset val="134"/>
      </rPr>
      <t>+</t>
    </r>
    <r>
      <rPr>
        <b/>
        <sz val="9"/>
        <rFont val="宋体"/>
        <charset val="134"/>
      </rPr>
      <t>手机</t>
    </r>
    <r>
      <rPr>
        <b/>
        <sz val="9"/>
        <rFont val="Arial"/>
        <charset val="134"/>
      </rPr>
      <t>app</t>
    </r>
    <r>
      <rPr>
        <b/>
        <sz val="9"/>
        <rFont val="宋体"/>
        <charset val="134"/>
      </rPr>
      <t>遥控，四轮减震</t>
    </r>
    <r>
      <rPr>
        <b/>
        <sz val="9"/>
        <rFont val="Arial"/>
        <charset val="134"/>
      </rPr>
      <t>+</t>
    </r>
    <r>
      <rPr>
        <b/>
        <sz val="9"/>
        <rFont val="宋体"/>
        <charset val="134"/>
      </rPr>
      <t>灯光，摇摆功能，双开门双排座椅</t>
    </r>
    <r>
      <rPr>
        <b/>
        <sz val="9"/>
        <rFont val="Arial"/>
        <charset val="134"/>
      </rPr>
      <t xml:space="preserve"> </t>
    </r>
    <r>
      <rPr>
        <b/>
        <sz val="9"/>
        <rFont val="宋体"/>
        <charset val="134"/>
      </rPr>
      <t>，</t>
    </r>
    <r>
      <rPr>
        <b/>
        <sz val="9"/>
        <rFont val="Arial"/>
        <charset val="134"/>
      </rPr>
      <t>LED</t>
    </r>
    <r>
      <rPr>
        <b/>
        <sz val="9"/>
        <rFont val="宋体"/>
        <charset val="134"/>
      </rPr>
      <t>全车炫彩灯光</t>
    </r>
    <r>
      <rPr>
        <b/>
        <sz val="9"/>
        <rFont val="Arial"/>
        <charset val="134"/>
      </rPr>
      <t xml:space="preserve">                                                                                             USB jack, MP3 jack, Bluetooth, HD speaker, trunk open storage, intelligent slow start with remote control + mobile app remote control, four wheel shock + light, rocking function, double door double row seat, LED all the car bright lights</t>
    </r>
  </si>
  <si>
    <t xml:space="preserve">皮座椅Leather seats+25RMB                                            EVA发泡胎EVAfoam tire+90RMB                                            </t>
  </si>
  <si>
    <r>
      <rPr>
        <b/>
        <sz val="9"/>
        <color rgb="FFFF0000"/>
        <rFont val="Arial"/>
        <charset val="134"/>
      </rPr>
      <t>(12V12AH*1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Arial"/>
        <charset val="134"/>
      </rPr>
      <t>USB</t>
    </r>
    <r>
      <rPr>
        <b/>
        <sz val="9"/>
        <rFont val="宋体"/>
        <charset val="134"/>
      </rPr>
      <t>插孔，</t>
    </r>
    <r>
      <rPr>
        <b/>
        <sz val="9"/>
        <rFont val="Arial"/>
        <charset val="134"/>
      </rPr>
      <t>MP3</t>
    </r>
    <r>
      <rPr>
        <b/>
        <sz val="9"/>
        <rFont val="宋体"/>
        <charset val="134"/>
      </rPr>
      <t>插孔，蓝牙，高清喇叭，后备箱开可存储，智能缓启动带遥控</t>
    </r>
    <r>
      <rPr>
        <b/>
        <sz val="9"/>
        <rFont val="Arial"/>
        <charset val="134"/>
      </rPr>
      <t>+</t>
    </r>
    <r>
      <rPr>
        <b/>
        <sz val="9"/>
        <rFont val="宋体"/>
        <charset val="134"/>
      </rPr>
      <t>手机</t>
    </r>
    <r>
      <rPr>
        <b/>
        <sz val="9"/>
        <rFont val="Arial"/>
        <charset val="134"/>
      </rPr>
      <t>app</t>
    </r>
    <r>
      <rPr>
        <b/>
        <sz val="9"/>
        <rFont val="宋体"/>
        <charset val="134"/>
      </rPr>
      <t>遥控，四轮减震</t>
    </r>
    <r>
      <rPr>
        <b/>
        <sz val="9"/>
        <rFont val="Arial"/>
        <charset val="134"/>
      </rPr>
      <t>+</t>
    </r>
    <r>
      <rPr>
        <b/>
        <sz val="9"/>
        <rFont val="宋体"/>
        <charset val="134"/>
      </rPr>
      <t>灯光，摇摆功能，双开门双排座椅</t>
    </r>
    <r>
      <rPr>
        <b/>
        <sz val="9"/>
        <rFont val="Arial"/>
        <charset val="134"/>
      </rPr>
      <t xml:space="preserve"> </t>
    </r>
    <r>
      <rPr>
        <b/>
        <sz val="9"/>
        <rFont val="宋体"/>
        <charset val="134"/>
      </rPr>
      <t>，</t>
    </r>
    <r>
      <rPr>
        <b/>
        <sz val="9"/>
        <rFont val="Arial"/>
        <charset val="134"/>
      </rPr>
      <t>LED</t>
    </r>
    <r>
      <rPr>
        <b/>
        <sz val="9"/>
        <rFont val="宋体"/>
        <charset val="134"/>
      </rPr>
      <t>全车炫彩灯光</t>
    </r>
    <r>
      <rPr>
        <b/>
        <sz val="9"/>
        <rFont val="Arial"/>
        <charset val="134"/>
      </rPr>
      <t xml:space="preserve">                                                                                             USB jack, MP3 jack, Bluetooth, HD speaker, trunk open storage, intelligent slow start with remote control + mobile app remote control, four wheel shock + light, rocking function, double door double row seat, LED all the car bright lights</t>
    </r>
  </si>
  <si>
    <r>
      <rPr>
        <b/>
        <sz val="9"/>
        <color rgb="FFFF0000"/>
        <rFont val="Arial"/>
        <charset val="134"/>
      </rPr>
      <t>(12V12AH*1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Arial"/>
        <charset val="134"/>
      </rPr>
      <t>USB</t>
    </r>
    <r>
      <rPr>
        <b/>
        <sz val="9"/>
        <rFont val="宋体"/>
        <charset val="134"/>
      </rPr>
      <t>插孔，</t>
    </r>
    <r>
      <rPr>
        <b/>
        <sz val="9"/>
        <rFont val="Arial"/>
        <charset val="134"/>
      </rPr>
      <t>MP3</t>
    </r>
    <r>
      <rPr>
        <b/>
        <sz val="9"/>
        <rFont val="宋体"/>
        <charset val="134"/>
      </rPr>
      <t>插孔，蓝牙，高清喇叭，后备箱开可存储，智能缓启动带遥控</t>
    </r>
    <r>
      <rPr>
        <b/>
        <sz val="9"/>
        <rFont val="Arial"/>
        <charset val="134"/>
      </rPr>
      <t>+</t>
    </r>
    <r>
      <rPr>
        <b/>
        <sz val="9"/>
        <rFont val="宋体"/>
        <charset val="134"/>
      </rPr>
      <t>手机</t>
    </r>
    <r>
      <rPr>
        <b/>
        <sz val="9"/>
        <rFont val="Arial"/>
        <charset val="134"/>
      </rPr>
      <t>app</t>
    </r>
    <r>
      <rPr>
        <b/>
        <sz val="9"/>
        <rFont val="宋体"/>
        <charset val="134"/>
      </rPr>
      <t>遥控，四轮减震</t>
    </r>
    <r>
      <rPr>
        <b/>
        <sz val="9"/>
        <rFont val="Arial"/>
        <charset val="134"/>
      </rPr>
      <t>+</t>
    </r>
    <r>
      <rPr>
        <b/>
        <sz val="9"/>
        <rFont val="宋体"/>
        <charset val="134"/>
      </rPr>
      <t>灯光，摇摆功能，双开门双排座椅</t>
    </r>
    <r>
      <rPr>
        <b/>
        <sz val="9"/>
        <rFont val="Arial"/>
        <charset val="134"/>
      </rPr>
      <t xml:space="preserve"> </t>
    </r>
    <r>
      <rPr>
        <b/>
        <sz val="9"/>
        <rFont val="宋体"/>
        <charset val="134"/>
      </rPr>
      <t>，</t>
    </r>
    <r>
      <rPr>
        <b/>
        <sz val="9"/>
        <rFont val="Arial"/>
        <charset val="134"/>
      </rPr>
      <t>LED</t>
    </r>
    <r>
      <rPr>
        <b/>
        <sz val="9"/>
        <rFont val="宋体"/>
        <charset val="134"/>
      </rPr>
      <t>全车炫彩灯光</t>
    </r>
    <r>
      <rPr>
        <b/>
        <sz val="9"/>
        <rFont val="Arial"/>
        <charset val="134"/>
      </rPr>
      <t xml:space="preserve">                                                                                             USB jack, MP3 jack, Bluetooth, HD speaker, trunk open storage, intelligent slow start with remote control + mobile app remote control, four wheel shock + light, rocking function, double door double row seat, LED all the car bright lights</t>
    </r>
  </si>
  <si>
    <r>
      <rPr>
        <b/>
        <sz val="11"/>
        <rFont val="Arial"/>
        <charset val="134"/>
      </rPr>
      <t xml:space="preserve">906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t>
    </r>
  </si>
  <si>
    <t>白色  white
灰色  Grey
红色  red
粉色  pink</t>
  </si>
  <si>
    <t>137*77*74CM</t>
  </si>
  <si>
    <t>32.4KG/       35.5KG</t>
  </si>
  <si>
    <r>
      <rPr>
        <b/>
        <sz val="10"/>
        <rFont val="宋体"/>
        <charset val="134"/>
      </rPr>
      <t>大电四驱车，有</t>
    </r>
    <r>
      <rPr>
        <b/>
        <sz val="10"/>
        <rFont val="Arial"/>
        <charset val="134"/>
      </rPr>
      <t>LED</t>
    </r>
    <r>
      <rPr>
        <b/>
        <sz val="10"/>
        <rFont val="宋体"/>
        <charset val="134"/>
      </rPr>
      <t>灯光，音乐早教，</t>
    </r>
    <r>
      <rPr>
        <b/>
        <sz val="10"/>
        <rFont val="Arial"/>
        <charset val="134"/>
      </rPr>
      <t>USB</t>
    </r>
    <r>
      <rPr>
        <b/>
        <sz val="10"/>
        <rFont val="宋体"/>
        <charset val="134"/>
      </rPr>
      <t>插口，蓝牙，前进后退，前后摇摆。</t>
    </r>
    <r>
      <rPr>
        <b/>
        <sz val="10"/>
        <color rgb="FFFF0000"/>
        <rFont val="Arial"/>
        <charset val="134"/>
      </rPr>
      <t xml:space="preserve">
High-power four-wheel drive vehicle, equipped with LED lights, music-based early education, USB port, Bluetooth, forward and backward movement, and swaying from front to back.</t>
    </r>
  </si>
  <si>
    <t xml:space="preserve">皮座椅Leather seats+20RMB                                            EVA发泡胎EVAfoam tire+70RMB
EVA发光轮 +100 RMB                                            </t>
  </si>
  <si>
    <r>
      <rPr>
        <b/>
        <sz val="11"/>
        <rFont val="Arial"/>
        <charset val="134"/>
      </rPr>
      <t xml:space="preserve">906
</t>
    </r>
    <r>
      <rPr>
        <b/>
        <sz val="11"/>
        <color rgb="FFFF0000"/>
        <rFont val="Arial"/>
        <charset val="134"/>
      </rPr>
      <t>12V10AH*1</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t>
    </r>
  </si>
  <si>
    <r>
      <rPr>
        <b/>
        <sz val="11"/>
        <rFont val="Arial"/>
        <charset val="134"/>
      </rPr>
      <t xml:space="preserve">906
</t>
    </r>
    <r>
      <rPr>
        <b/>
        <sz val="11"/>
        <color rgb="FFFF0000"/>
        <rFont val="Arial"/>
        <charset val="134"/>
      </rPr>
      <t>12V12AH*1</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t>
    </r>
  </si>
  <si>
    <r>
      <rPr>
        <b/>
        <sz val="11"/>
        <rFont val="Arial"/>
        <charset val="134"/>
      </rPr>
      <t xml:space="preserve">2029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Arial"/>
        <charset val="134"/>
      </rPr>
      <t xml:space="preserve"> </t>
    </r>
    <r>
      <rPr>
        <b/>
        <sz val="11"/>
        <rFont val="宋体"/>
        <charset val="134"/>
      </rPr>
      <t>电机</t>
    </r>
    <r>
      <rPr>
        <b/>
        <sz val="11"/>
        <rFont val="Arial"/>
        <charset val="134"/>
      </rPr>
      <t xml:space="preserve"> motor</t>
    </r>
  </si>
  <si>
    <r>
      <rPr>
        <sz val="10"/>
        <rFont val="方正公文小标宋"/>
        <charset val="134"/>
      </rPr>
      <t>红，白</t>
    </r>
    <r>
      <rPr>
        <sz val="10"/>
        <rFont val="Arial"/>
        <charset val="134"/>
      </rPr>
      <t xml:space="preserve">                             Red. </t>
    </r>
    <r>
      <rPr>
        <sz val="10"/>
        <rFont val="方正公文小标宋"/>
        <charset val="134"/>
      </rPr>
      <t>，</t>
    </r>
    <r>
      <rPr>
        <sz val="10"/>
        <rFont val="Arial"/>
        <charset val="134"/>
      </rPr>
      <t xml:space="preserve"> White</t>
    </r>
  </si>
  <si>
    <t>136*83*60CM</t>
  </si>
  <si>
    <t>25KG/       31KG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</si>
  <si>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全真电子仪表盘，无极变速，电子油门，电子左右转向灯，</t>
    </r>
    <r>
      <rPr>
        <b/>
        <sz val="9"/>
        <rFont val="Arial"/>
        <charset val="134"/>
      </rPr>
      <t>USB</t>
    </r>
    <r>
      <rPr>
        <b/>
        <sz val="9"/>
        <rFont val="宋体"/>
        <charset val="134"/>
      </rPr>
      <t>插口，</t>
    </r>
    <r>
      <rPr>
        <b/>
        <sz val="9"/>
        <rFont val="Arial"/>
        <charset val="134"/>
      </rPr>
      <t>TF</t>
    </r>
    <r>
      <rPr>
        <b/>
        <sz val="9"/>
        <rFont val="宋体"/>
        <charset val="134"/>
      </rPr>
      <t>内存插口，可插话筒，外接蓝牙，故事早教音乐，儿歌，高清喇叭，独立摇摆，前分离合电机，蓝牙遥控，手机</t>
    </r>
    <r>
      <rPr>
        <b/>
        <sz val="9"/>
        <rFont val="Arial"/>
        <charset val="134"/>
      </rPr>
      <t>APP</t>
    </r>
    <r>
      <rPr>
        <b/>
        <sz val="9"/>
        <rFont val="宋体"/>
        <charset val="134"/>
      </rPr>
      <t>遥控功能。</t>
    </r>
    <r>
      <rPr>
        <b/>
        <sz val="9"/>
        <rFont val="Arial"/>
        <charset val="134"/>
      </rPr>
      <t xml:space="preserve">                                                                
Full electronic instrument panel, infinitely variable speed, electronic throttle, electronic left and right turn signal, USB jack, TF memory jack, plugable microphone, external Bluetooth, story early education music, children's songs, HD speakers, independent swing, front separation and motor, Bluetooth remote control, mobile APP remote control function. </t>
    </r>
    <r>
      <rPr>
        <b/>
        <sz val="9"/>
        <color rgb="FFFF0000"/>
        <rFont val="Arial"/>
        <charset val="134"/>
      </rPr>
      <t xml:space="preserve">                                                   </t>
    </r>
  </si>
  <si>
    <t xml:space="preserve">皮座椅Leather seats+20RMB                                                      EVA发泡胎EVAfoam tire+60RMB                                                            </t>
  </si>
  <si>
    <r>
      <rPr>
        <b/>
        <sz val="11"/>
        <rFont val="Arial"/>
        <charset val="134"/>
      </rPr>
      <t xml:space="preserve">2029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t>
    </r>
  </si>
  <si>
    <r>
      <rPr>
        <b/>
        <sz val="11"/>
        <rFont val="Arial"/>
        <charset val="134"/>
      </rPr>
      <t xml:space="preserve">2029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+paint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</si>
  <si>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烤漆灰</t>
    </r>
    <r>
      <rPr>
        <sz val="10"/>
        <rFont val="Arial"/>
        <charset val="134"/>
      </rPr>
      <t xml:space="preserve"> 
Baking paint red 
Baking paint black
Baking paint grey</t>
    </r>
  </si>
  <si>
    <r>
      <rPr>
        <b/>
        <sz val="11"/>
        <rFont val="Arial"/>
        <charset val="134"/>
      </rPr>
      <t>6999
12V10AH*1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</si>
  <si>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sz val="10"/>
        <rFont val="方正公文小标宋"/>
        <charset val="134"/>
      </rPr>
      <t>白色，蓝色，黑色</t>
    </r>
    <r>
      <rPr>
        <sz val="10"/>
        <rFont val="Arial"/>
        <charset val="134"/>
      </rPr>
      <t xml:space="preserve">
White, blue, black</t>
    </r>
  </si>
  <si>
    <t>130*62*62CM</t>
  </si>
  <si>
    <t>21.5KG/       25KG</t>
  </si>
  <si>
    <r>
      <rPr>
        <b/>
        <sz val="9"/>
        <color rgb="FFFF0000"/>
        <rFont val="Arial"/>
        <charset val="134"/>
      </rPr>
      <t>(12V10AH*1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电子防撞系统，四轮避震、摇摆功能、酷炫</t>
    </r>
    <r>
      <rPr>
        <b/>
        <sz val="9"/>
        <rFont val="Arial"/>
        <charset val="134"/>
      </rPr>
      <t>LED</t>
    </r>
    <r>
      <rPr>
        <b/>
        <sz val="9"/>
        <rFont val="宋体"/>
        <charset val="134"/>
      </rPr>
      <t>灯光、中控设计、标配皮革座椅、蓝牙、手机</t>
    </r>
    <r>
      <rPr>
        <b/>
        <sz val="9"/>
        <rFont val="Arial"/>
        <charset val="134"/>
      </rPr>
      <t>APP</t>
    </r>
    <r>
      <rPr>
        <b/>
        <sz val="9"/>
        <rFont val="宋体"/>
        <charset val="134"/>
      </rPr>
      <t>操控、</t>
    </r>
    <r>
      <rPr>
        <b/>
        <sz val="9"/>
        <rFont val="Arial"/>
        <charset val="134"/>
      </rPr>
      <t>USB</t>
    </r>
    <r>
      <rPr>
        <b/>
        <sz val="9"/>
        <rFont val="宋体"/>
        <charset val="134"/>
      </rPr>
      <t>、话筒插口、缓起缓停、高低速可以调。</t>
    </r>
    <r>
      <rPr>
        <b/>
        <sz val="9"/>
        <rFont val="Arial"/>
        <charset val="134"/>
      </rPr>
      <t xml:space="preserve">
Electronic collision avoidance system, four-wheel shock absorber, rocking function, cool LED lighting, central control design, standard leather seat, Bluetooth, mobile APP control, USB, microphone jack, slow start slow stop, high and low speed can be adjusted.</t>
    </r>
    <r>
      <rPr>
        <b/>
        <sz val="9"/>
        <color rgb="FFFF0000"/>
        <rFont val="Arial"/>
        <charset val="134"/>
      </rPr>
      <t xml:space="preserve">                                                  </t>
    </r>
  </si>
  <si>
    <t xml:space="preserve">皮座椅Leather seats+20RMB                                                      EVA发泡胎EVAfoam tire+50RMB                                                            </t>
  </si>
  <si>
    <t>HW
WBT
LCK</t>
  </si>
  <si>
    <r>
      <rPr>
        <b/>
        <sz val="11"/>
        <rFont val="Arial"/>
        <charset val="134"/>
      </rPr>
      <t xml:space="preserve">5388
</t>
    </r>
    <r>
      <rPr>
        <b/>
        <sz val="11"/>
        <color rgb="FFFF0000"/>
        <rFont val="Arial"/>
        <charset val="134"/>
      </rPr>
      <t>12V10AH*1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Arial"/>
        <charset val="134"/>
      </rPr>
      <t xml:space="preserve"> </t>
    </r>
    <r>
      <rPr>
        <b/>
        <sz val="11"/>
        <rFont val="宋体"/>
        <charset val="134"/>
      </rPr>
      <t>电机</t>
    </r>
    <r>
      <rPr>
        <b/>
        <sz val="11"/>
        <rFont val="Arial"/>
        <charset val="134"/>
      </rPr>
      <t xml:space="preserve"> motor</t>
    </r>
  </si>
  <si>
    <r>
      <rPr>
        <sz val="10"/>
        <rFont val="方正公文小标宋"/>
        <charset val="134"/>
      </rPr>
      <t>灰、</t>
    </r>
    <r>
      <rPr>
        <sz val="10"/>
        <rFont val="Arial"/>
        <charset val="134"/>
      </rPr>
      <t xml:space="preserve">grey
</t>
    </r>
    <r>
      <rPr>
        <sz val="10"/>
        <rFont val="方正公文小标宋"/>
        <charset val="134"/>
      </rPr>
      <t>粉、</t>
    </r>
    <r>
      <rPr>
        <sz val="10"/>
        <rFont val="Arial"/>
        <charset val="134"/>
      </rPr>
      <t xml:space="preserve">Pink
</t>
    </r>
    <r>
      <rPr>
        <sz val="10"/>
        <rFont val="方正公文小标宋"/>
        <charset val="134"/>
      </rPr>
      <t>红、</t>
    </r>
    <r>
      <rPr>
        <sz val="10"/>
        <rFont val="Arial"/>
        <charset val="134"/>
      </rPr>
      <t xml:space="preserve">red
</t>
    </r>
    <r>
      <rPr>
        <sz val="10"/>
        <rFont val="方正公文小标宋"/>
        <charset val="134"/>
      </rPr>
      <t>绿、</t>
    </r>
    <r>
      <rPr>
        <sz val="10"/>
        <rFont val="Arial"/>
        <charset val="134"/>
      </rPr>
      <t xml:space="preserve">green
</t>
    </r>
    <r>
      <rPr>
        <sz val="10"/>
        <rFont val="方正公文小标宋"/>
        <charset val="134"/>
      </rPr>
      <t>玫红，</t>
    </r>
    <r>
      <rPr>
        <sz val="10"/>
        <rFont val="Arial"/>
        <charset val="134"/>
      </rPr>
      <t>Rose red</t>
    </r>
  </si>
  <si>
    <t>150*93*83CM</t>
  </si>
  <si>
    <t>40KG/       45KG</t>
  </si>
  <si>
    <r>
      <rPr>
        <b/>
        <sz val="9"/>
        <color rgb="FFFF0000"/>
        <rFont val="Arial"/>
        <charset val="134"/>
      </rPr>
      <t xml:space="preserve"> (12V10AH*1</t>
    </r>
    <r>
      <rPr>
        <b/>
        <sz val="9"/>
        <color rgb="FFFF0000"/>
        <rFont val="宋体"/>
        <charset val="134"/>
      </rPr>
      <t>铅酸电池</t>
    </r>
    <r>
      <rPr>
        <b/>
        <sz val="9"/>
        <color rgb="FFFF0000"/>
        <rFont val="Arial"/>
        <charset val="134"/>
      </rPr>
      <t xml:space="preserve">Lead-acid battery + 12V550*2 </t>
    </r>
    <r>
      <rPr>
        <b/>
        <sz val="9"/>
        <color rgb="FFFF0000"/>
        <rFont val="宋体"/>
        <charset val="134"/>
      </rPr>
      <t>电机</t>
    </r>
    <r>
      <rPr>
        <b/>
        <sz val="9"/>
        <color rgb="FFFF0000"/>
        <rFont val="Arial"/>
        <charset val="134"/>
      </rPr>
      <t xml:space="preserve"> motor )                                                     
</t>
    </r>
    <r>
      <rPr>
        <b/>
        <sz val="9"/>
        <rFont val="宋体"/>
        <charset val="134"/>
      </rPr>
      <t>双座空间，双开门</t>
    </r>
    <r>
      <rPr>
        <b/>
        <sz val="9"/>
        <rFont val="Arial"/>
        <charset val="134"/>
      </rPr>
      <t>,</t>
    </r>
    <r>
      <rPr>
        <b/>
        <sz val="9"/>
        <rFont val="宋体"/>
        <charset val="134"/>
      </rPr>
      <t>底盘碳钢结构</t>
    </r>
    <r>
      <rPr>
        <b/>
        <sz val="9"/>
        <rFont val="Arial"/>
        <charset val="134"/>
      </rPr>
      <t>,</t>
    </r>
    <r>
      <rPr>
        <b/>
        <sz val="9"/>
        <rFont val="宋体"/>
        <charset val="134"/>
      </rPr>
      <t>炫彩灯光</t>
    </r>
    <r>
      <rPr>
        <b/>
        <sz val="9"/>
        <rFont val="Arial"/>
        <charset val="134"/>
      </rPr>
      <t>,</t>
    </r>
    <r>
      <rPr>
        <b/>
        <sz val="9"/>
        <rFont val="宋体"/>
        <charset val="134"/>
      </rPr>
      <t>蓝牙早教一体中控</t>
    </r>
    <r>
      <rPr>
        <b/>
        <sz val="9"/>
        <rFont val="Arial"/>
        <charset val="134"/>
      </rPr>
      <t>,usb+mp3</t>
    </r>
    <r>
      <rPr>
        <b/>
        <sz val="9"/>
        <rFont val="宋体"/>
        <charset val="134"/>
      </rPr>
      <t>接口</t>
    </r>
    <r>
      <rPr>
        <b/>
        <sz val="9"/>
        <rFont val="Arial"/>
        <charset val="134"/>
      </rPr>
      <t>,</t>
    </r>
    <r>
      <rPr>
        <b/>
        <sz val="9"/>
        <rFont val="宋体"/>
        <charset val="134"/>
      </rPr>
      <t>蓝牙遥控，手机遥控</t>
    </r>
    <r>
      <rPr>
        <b/>
        <sz val="9"/>
        <rFont val="Arial"/>
        <charset val="134"/>
      </rPr>
      <t>,</t>
    </r>
    <r>
      <rPr>
        <b/>
        <sz val="9"/>
        <rFont val="宋体"/>
        <charset val="134"/>
      </rPr>
      <t>摇摆功能</t>
    </r>
    <r>
      <rPr>
        <b/>
        <sz val="9"/>
        <rFont val="Arial"/>
        <charset val="134"/>
      </rPr>
      <t>,</t>
    </r>
    <r>
      <rPr>
        <b/>
        <sz val="9"/>
        <rFont val="宋体"/>
        <charset val="134"/>
      </rPr>
      <t>全尺寸备胎</t>
    </r>
    <r>
      <rPr>
        <b/>
        <sz val="9"/>
        <rFont val="Arial"/>
        <charset val="134"/>
      </rPr>
      <t xml:space="preserve">                                                                            
Double seat space, double doors, carbon steel chassis structure, bright lights, Bluetooth early education integrated center control,usb+mp3 interface, Bluetooth remote control, mobile phone remote control, swing function, full size spare tire</t>
    </r>
  </si>
  <si>
    <t xml:space="preserve">皮座椅Leather seats+30RMB                                            EVA发泡胎EVAfoam tire+110RMB     </t>
  </si>
  <si>
    <t>欧标认证CE证书
EN71
EN62115
EMC
ROHS
美标认证CPC证书
CPSA
ASTM</t>
  </si>
  <si>
    <r>
      <rPr>
        <b/>
        <sz val="11"/>
        <rFont val="Arial"/>
        <charset val="134"/>
      </rPr>
      <t>5388
12V10AH*1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</si>
  <si>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11"/>
        <rFont val="Arial"/>
        <charset val="134"/>
      </rPr>
      <t xml:space="preserve">5388
</t>
    </r>
    <r>
      <rPr>
        <b/>
        <sz val="11"/>
        <color rgb="FFFF0000"/>
        <rFont val="Arial"/>
        <charset val="134"/>
      </rPr>
      <t>12V10AH*1</t>
    </r>
    <r>
      <rPr>
        <b/>
        <sz val="11"/>
        <rFont val="宋体"/>
        <charset val="134"/>
      </rPr>
      <t>铅酸电池</t>
    </r>
    <r>
      <rPr>
        <b/>
        <sz val="11"/>
        <rFont val="Arial"/>
        <charset val="134"/>
      </rPr>
      <t xml:space="preserve">
Lead-acid battery 
</t>
    </r>
    <r>
      <rPr>
        <b/>
        <sz val="11"/>
        <color rgb="FFFF0000"/>
        <rFont val="Arial"/>
        <charset val="134"/>
      </rPr>
      <t xml:space="preserve">12V550*4 </t>
    </r>
    <r>
      <rPr>
        <b/>
        <sz val="11"/>
        <rFont val="Arial"/>
        <charset val="134"/>
      </rPr>
      <t xml:space="preserve"> </t>
    </r>
    <r>
      <rPr>
        <b/>
        <sz val="11"/>
        <rFont val="宋体"/>
        <charset val="134"/>
      </rPr>
      <t>电机</t>
    </r>
    <r>
      <rPr>
        <b/>
        <sz val="11"/>
        <rFont val="Arial"/>
        <charset val="134"/>
      </rPr>
      <t xml:space="preserve"> motor</t>
    </r>
  </si>
  <si>
    <r>
      <rPr>
        <b/>
        <sz val="9"/>
        <color rgb="FFFF0000"/>
        <rFont val="Arial"/>
        <charset val="134"/>
      </rPr>
      <t xml:space="preserve"> (12V10AH*1</t>
    </r>
    <r>
      <rPr>
        <b/>
        <sz val="9"/>
        <color rgb="FFFF0000"/>
        <rFont val="宋体"/>
        <charset val="134"/>
      </rPr>
      <t>铅酸电池</t>
    </r>
    <r>
      <rPr>
        <b/>
        <sz val="9"/>
        <color rgb="FFFF0000"/>
        <rFont val="Arial"/>
        <charset val="134"/>
      </rPr>
      <t xml:space="preserve">Lead-acid battery + 12V550*4 </t>
    </r>
    <r>
      <rPr>
        <b/>
        <sz val="9"/>
        <color rgb="FFFF0000"/>
        <rFont val="宋体"/>
        <charset val="134"/>
      </rPr>
      <t>电机</t>
    </r>
    <r>
      <rPr>
        <b/>
        <sz val="9"/>
        <color rgb="FFFF0000"/>
        <rFont val="Arial"/>
        <charset val="134"/>
      </rPr>
      <t xml:space="preserve"> motor )                                                     
</t>
    </r>
    <r>
      <rPr>
        <b/>
        <sz val="9"/>
        <rFont val="宋体"/>
        <charset val="134"/>
      </rPr>
      <t>双座空间，双开门</t>
    </r>
    <r>
      <rPr>
        <b/>
        <sz val="9"/>
        <rFont val="Arial"/>
        <charset val="134"/>
      </rPr>
      <t>,</t>
    </r>
    <r>
      <rPr>
        <b/>
        <sz val="9"/>
        <rFont val="宋体"/>
        <charset val="134"/>
      </rPr>
      <t>底盘碳钢结构</t>
    </r>
    <r>
      <rPr>
        <b/>
        <sz val="9"/>
        <rFont val="Arial"/>
        <charset val="134"/>
      </rPr>
      <t>,</t>
    </r>
    <r>
      <rPr>
        <b/>
        <sz val="9"/>
        <rFont val="宋体"/>
        <charset val="134"/>
      </rPr>
      <t>炫彩灯光</t>
    </r>
    <r>
      <rPr>
        <b/>
        <sz val="9"/>
        <rFont val="Arial"/>
        <charset val="134"/>
      </rPr>
      <t>,</t>
    </r>
    <r>
      <rPr>
        <b/>
        <sz val="9"/>
        <rFont val="宋体"/>
        <charset val="134"/>
      </rPr>
      <t>蓝牙早教一体中控</t>
    </r>
    <r>
      <rPr>
        <b/>
        <sz val="9"/>
        <rFont val="Arial"/>
        <charset val="134"/>
      </rPr>
      <t>,usb+mp3</t>
    </r>
    <r>
      <rPr>
        <b/>
        <sz val="9"/>
        <rFont val="宋体"/>
        <charset val="134"/>
      </rPr>
      <t>接口</t>
    </r>
    <r>
      <rPr>
        <b/>
        <sz val="9"/>
        <rFont val="Arial"/>
        <charset val="134"/>
      </rPr>
      <t>,</t>
    </r>
    <r>
      <rPr>
        <b/>
        <sz val="9"/>
        <rFont val="宋体"/>
        <charset val="134"/>
      </rPr>
      <t>蓝牙遥控，手机遥控</t>
    </r>
    <r>
      <rPr>
        <b/>
        <sz val="9"/>
        <rFont val="Arial"/>
        <charset val="134"/>
      </rPr>
      <t>,</t>
    </r>
    <r>
      <rPr>
        <b/>
        <sz val="9"/>
        <rFont val="宋体"/>
        <charset val="134"/>
      </rPr>
      <t>摇摆功能</t>
    </r>
    <r>
      <rPr>
        <b/>
        <sz val="9"/>
        <rFont val="Arial"/>
        <charset val="134"/>
      </rPr>
      <t>,</t>
    </r>
    <r>
      <rPr>
        <b/>
        <sz val="9"/>
        <rFont val="宋体"/>
        <charset val="134"/>
      </rPr>
      <t>全尺寸备胎</t>
    </r>
    <r>
      <rPr>
        <b/>
        <sz val="9"/>
        <rFont val="Arial"/>
        <charset val="134"/>
      </rPr>
      <t xml:space="preserve">                                                                            
Double seat space, double doors, carbon steel chassis structure, bright lights, Bluetooth early education integrated center control,usb+mp3 interface, Bluetooth remote control, mobile phone remote control, swing function, full size spare tire</t>
    </r>
  </si>
  <si>
    <r>
      <rPr>
        <b/>
        <sz val="11"/>
        <rFont val="Arial"/>
        <charset val="134"/>
      </rPr>
      <t>5388
12V10AH*1</t>
    </r>
    <r>
      <rPr>
        <b/>
        <sz val="11"/>
        <rFont val="宋体"/>
        <charset val="134"/>
      </rPr>
      <t>铅酸电池</t>
    </r>
    <r>
      <rPr>
        <b/>
        <sz val="11"/>
        <rFont val="Arial"/>
        <charset val="134"/>
      </rPr>
      <t xml:space="preserve">
Lead-acid battery 
4845</t>
    </r>
    <r>
      <rPr>
        <b/>
        <sz val="11"/>
        <rFont val="宋体"/>
        <charset val="134"/>
      </rPr>
      <t>静音电机</t>
    </r>
    <r>
      <rPr>
        <b/>
        <sz val="11"/>
        <rFont val="Arial"/>
        <charset val="134"/>
      </rPr>
      <t>*4  
4845 Silent motor</t>
    </r>
  </si>
  <si>
    <r>
      <rPr>
        <b/>
        <sz val="11"/>
        <rFont val="Arial"/>
        <charset val="134"/>
      </rPr>
      <t>5388
24V8AH*1</t>
    </r>
    <r>
      <rPr>
        <b/>
        <sz val="11"/>
        <rFont val="宋体"/>
        <charset val="134"/>
      </rPr>
      <t>铅酸电池</t>
    </r>
    <r>
      <rPr>
        <b/>
        <sz val="11"/>
        <rFont val="Arial"/>
        <charset val="134"/>
      </rPr>
      <t xml:space="preserve">
Lead-acid battery 
24V775*2  </t>
    </r>
    <r>
      <rPr>
        <b/>
        <sz val="11"/>
        <rFont val="宋体"/>
        <charset val="134"/>
      </rPr>
      <t>电机</t>
    </r>
    <r>
      <rPr>
        <b/>
        <sz val="11"/>
        <rFont val="Arial"/>
        <charset val="134"/>
      </rPr>
      <t xml:space="preserve"> motor
+EVAfoam tire
+EVA</t>
    </r>
    <r>
      <rPr>
        <b/>
        <sz val="11"/>
        <rFont val="宋体"/>
        <charset val="134"/>
      </rPr>
      <t>发泡轮</t>
    </r>
    <r>
      <rPr>
        <b/>
        <sz val="11"/>
        <rFont val="Arial"/>
        <charset val="134"/>
      </rPr>
      <t xml:space="preserve">
+Leather seats
+</t>
    </r>
    <r>
      <rPr>
        <b/>
        <sz val="11"/>
        <rFont val="宋体"/>
        <charset val="134"/>
      </rPr>
      <t>皮座椅</t>
    </r>
  </si>
  <si>
    <r>
      <rPr>
        <b/>
        <sz val="11"/>
        <rFont val="Arial"/>
        <charset val="134"/>
      </rPr>
      <t>5588
12V10AH*1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</si>
  <si>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11"/>
        <rFont val="Arial"/>
        <charset val="134"/>
      </rPr>
      <t>5588
12V10AH*1</t>
    </r>
    <r>
      <rPr>
        <b/>
        <sz val="11"/>
        <rFont val="宋体"/>
        <charset val="134"/>
      </rPr>
      <t>铅酸电池</t>
    </r>
    <r>
      <rPr>
        <b/>
        <sz val="11"/>
        <rFont val="Arial"/>
        <charset val="134"/>
      </rPr>
      <t xml:space="preserve">
Lead-acid battery 
12V550*4  </t>
    </r>
    <r>
      <rPr>
        <b/>
        <sz val="11"/>
        <rFont val="宋体"/>
        <charset val="134"/>
      </rPr>
      <t>电机</t>
    </r>
    <r>
      <rPr>
        <b/>
        <sz val="11"/>
        <rFont val="Arial"/>
        <charset val="134"/>
      </rPr>
      <t xml:space="preserve"> motor</t>
    </r>
  </si>
  <si>
    <r>
      <rPr>
        <b/>
        <sz val="11"/>
        <rFont val="Arial"/>
        <charset val="134"/>
      </rPr>
      <t>5588
12V10AH*1</t>
    </r>
    <r>
      <rPr>
        <b/>
        <sz val="11"/>
        <rFont val="宋体"/>
        <charset val="134"/>
      </rPr>
      <t>铅酸电池</t>
    </r>
    <r>
      <rPr>
        <b/>
        <sz val="11"/>
        <rFont val="Arial"/>
        <charset val="134"/>
      </rPr>
      <t xml:space="preserve">
Lead-acid battery 
4845</t>
    </r>
    <r>
      <rPr>
        <b/>
        <sz val="11"/>
        <rFont val="宋体"/>
        <charset val="134"/>
      </rPr>
      <t>静音电机</t>
    </r>
    <r>
      <rPr>
        <b/>
        <sz val="11"/>
        <rFont val="Arial"/>
        <charset val="134"/>
      </rPr>
      <t>*4  
4845 Silent motor</t>
    </r>
  </si>
  <si>
    <r>
      <rPr>
        <b/>
        <sz val="11"/>
        <rFont val="Arial"/>
        <charset val="134"/>
      </rPr>
      <t>5588
24V8AH*1</t>
    </r>
    <r>
      <rPr>
        <b/>
        <sz val="11"/>
        <rFont val="宋体"/>
        <charset val="134"/>
      </rPr>
      <t>铅酸电池</t>
    </r>
    <r>
      <rPr>
        <b/>
        <sz val="11"/>
        <rFont val="Arial"/>
        <charset val="134"/>
      </rPr>
      <t xml:space="preserve">
Lead-acid battery 
24V775*2  </t>
    </r>
    <r>
      <rPr>
        <b/>
        <sz val="11"/>
        <rFont val="宋体"/>
        <charset val="134"/>
      </rPr>
      <t>电机</t>
    </r>
    <r>
      <rPr>
        <b/>
        <sz val="11"/>
        <rFont val="Arial"/>
        <charset val="134"/>
      </rPr>
      <t xml:space="preserve"> motor
+EVAfoam tire
+EVA</t>
    </r>
    <r>
      <rPr>
        <b/>
        <sz val="11"/>
        <rFont val="宋体"/>
        <charset val="134"/>
      </rPr>
      <t>发泡轮</t>
    </r>
    <r>
      <rPr>
        <b/>
        <sz val="11"/>
        <rFont val="Arial"/>
        <charset val="134"/>
      </rPr>
      <t xml:space="preserve">
+Leather seats
+</t>
    </r>
    <r>
      <rPr>
        <b/>
        <sz val="11"/>
        <rFont val="宋体"/>
        <charset val="134"/>
      </rPr>
      <t>皮座椅</t>
    </r>
  </si>
  <si>
    <t>HLT</t>
  </si>
  <si>
    <r>
      <rPr>
        <b/>
        <sz val="11"/>
        <rFont val="Arial"/>
        <charset val="134"/>
      </rPr>
      <t>6688A
6V4A*2</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</si>
  <si>
    <r>
      <rPr>
        <sz val="10"/>
        <rFont val="方正公文小标宋"/>
        <charset val="134"/>
      </rPr>
      <t>红色，白色，</t>
    </r>
    <r>
      <rPr>
        <sz val="10"/>
        <rFont val="Arial"/>
        <charset val="134"/>
      </rPr>
      <t xml:space="preserve">
</t>
    </r>
    <r>
      <rPr>
        <sz val="10"/>
        <rFont val="方正公文小标宋"/>
        <charset val="134"/>
      </rPr>
      <t>黄色，黑色</t>
    </r>
    <r>
      <rPr>
        <sz val="10"/>
        <rFont val="Arial"/>
        <charset val="134"/>
      </rPr>
      <t xml:space="preserve">                                        
Red, white,
 yellow, black</t>
    </r>
  </si>
  <si>
    <t>140*70*65CM</t>
  </si>
  <si>
    <t>20.5KG/       24.5KG</t>
  </si>
  <si>
    <r>
      <rPr>
        <b/>
        <sz val="9"/>
        <color rgb="FFFF0000"/>
        <rFont val="Arial"/>
        <charset val="134"/>
      </rPr>
      <t xml:space="preserve"> (6V4A*2</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低配双电双驱：六轮设计，高仿真灯，静音式前后摇摆，</t>
    </r>
    <r>
      <rPr>
        <b/>
        <sz val="9"/>
        <rFont val="Arial"/>
        <charset val="134"/>
      </rPr>
      <t>2</t>
    </r>
    <r>
      <rPr>
        <b/>
        <sz val="9"/>
        <rFont val="宋体"/>
        <charset val="134"/>
      </rPr>
      <t>块</t>
    </r>
    <r>
      <rPr>
        <b/>
        <sz val="9"/>
        <rFont val="Arial"/>
        <charset val="134"/>
      </rPr>
      <t>6V4</t>
    </r>
    <r>
      <rPr>
        <b/>
        <sz val="9"/>
        <rFont val="宋体"/>
        <charset val="134"/>
      </rPr>
      <t>串联</t>
    </r>
    <r>
      <rPr>
        <b/>
        <sz val="9"/>
        <rFont val="Arial"/>
        <charset val="134"/>
      </rPr>
      <t>12V</t>
    </r>
    <r>
      <rPr>
        <b/>
        <sz val="9"/>
        <rFont val="宋体"/>
        <charset val="134"/>
      </rPr>
      <t>电瓶，电机</t>
    </r>
    <r>
      <rPr>
        <b/>
        <sz val="9"/>
        <rFont val="Arial"/>
        <charset val="134"/>
      </rPr>
      <t>380*2</t>
    </r>
    <r>
      <rPr>
        <b/>
        <sz val="9"/>
        <rFont val="宋体"/>
        <charset val="134"/>
      </rPr>
      <t>个，带后斗和储物箱，双脚踩功能，大人可载重</t>
    </r>
    <r>
      <rPr>
        <b/>
        <sz val="9"/>
        <rFont val="Arial"/>
        <charset val="134"/>
      </rPr>
      <t xml:space="preserve">                                                                       Low configuration double electric double drive: six-wheel design, high simulation light, silent rocking back and forth, 2 6V4 series 12V battery, 380*2 motor, with rear bucket and storage box, feet on the function, adults can carry heavy</t>
    </r>
  </si>
  <si>
    <t xml:space="preserve">皮座椅Leather seats+20RMB                                            EVA发泡胎EVAfoam tire+100RMB                                            </t>
  </si>
  <si>
    <r>
      <rPr>
        <b/>
        <sz val="11"/>
        <rFont val="Arial"/>
        <charset val="134"/>
      </rPr>
      <t>6688A
12V7AH*1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</si>
  <si>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标配大电四驱：六轮设计</t>
    </r>
    <r>
      <rPr>
        <b/>
        <sz val="9"/>
        <rFont val="Arial"/>
        <charset val="134"/>
      </rPr>
      <t>*</t>
    </r>
    <r>
      <rPr>
        <b/>
        <sz val="9"/>
        <rFont val="宋体"/>
        <charset val="134"/>
      </rPr>
      <t>高仿真灯，静音式前后摇摆，</t>
    </r>
    <r>
      <rPr>
        <b/>
        <sz val="9"/>
        <rFont val="Arial"/>
        <charset val="134"/>
      </rPr>
      <t>12V7</t>
    </r>
    <r>
      <rPr>
        <b/>
        <sz val="9"/>
        <rFont val="宋体"/>
        <charset val="134"/>
      </rPr>
      <t>电瓶，电机</t>
    </r>
    <r>
      <rPr>
        <b/>
        <sz val="9"/>
        <rFont val="Arial"/>
        <charset val="134"/>
      </rPr>
      <t>380*4</t>
    </r>
    <r>
      <rPr>
        <b/>
        <sz val="9"/>
        <rFont val="宋体"/>
        <charset val="134"/>
      </rPr>
      <t>个，带后斗和储物箱，双脚踩功能，大人可载重</t>
    </r>
    <r>
      <rPr>
        <b/>
        <sz val="9"/>
        <rFont val="Arial"/>
        <charset val="134"/>
      </rPr>
      <t xml:space="preserve">                                                                                   Standard electric four-wheel drive: six-wheel design * high simulation light, silent rocking back and forth, 12V7 battery, 380*4 motors, with rear bucket and storage box, feet on the function, adults can carry heavy</t>
    </r>
  </si>
  <si>
    <r>
      <rPr>
        <b/>
        <sz val="11"/>
        <rFont val="Arial"/>
        <charset val="134"/>
      </rPr>
      <t>6688A
12V7AH*1</t>
    </r>
    <r>
      <rPr>
        <b/>
        <sz val="11"/>
        <rFont val="宋体"/>
        <charset val="134"/>
      </rPr>
      <t>铅酸电池</t>
    </r>
    <r>
      <rPr>
        <b/>
        <sz val="11"/>
        <rFont val="Arial"/>
        <charset val="134"/>
      </rPr>
      <t xml:space="preserve">
Lead-acid battery 
12V390*6  </t>
    </r>
    <r>
      <rPr>
        <b/>
        <sz val="11"/>
        <rFont val="宋体"/>
        <charset val="134"/>
      </rPr>
      <t>电机</t>
    </r>
    <r>
      <rPr>
        <b/>
        <sz val="11"/>
        <rFont val="Arial"/>
        <charset val="134"/>
      </rPr>
      <t xml:space="preserve"> motor</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</si>
  <si>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+ 12V380*6  </t>
    </r>
    <r>
      <rPr>
        <b/>
        <sz val="9"/>
        <color rgb="FFFF0000"/>
        <rFont val="宋体"/>
        <charset val="134"/>
      </rPr>
      <t>电机</t>
    </r>
    <r>
      <rPr>
        <b/>
        <sz val="9"/>
        <color rgb="FFFF0000"/>
        <rFont val="Arial"/>
        <charset val="134"/>
      </rPr>
      <t xml:space="preserve"> motor )                                                 
</t>
    </r>
    <r>
      <rPr>
        <b/>
        <sz val="9"/>
        <rFont val="宋体"/>
        <charset val="134"/>
      </rPr>
      <t>高配大电六驱：六轮设计，高仿真灯，静音式前后摇摆，</t>
    </r>
    <r>
      <rPr>
        <b/>
        <sz val="9"/>
        <rFont val="Arial"/>
        <charset val="134"/>
      </rPr>
      <t>12V7</t>
    </r>
    <r>
      <rPr>
        <b/>
        <sz val="9"/>
        <rFont val="宋体"/>
        <charset val="134"/>
      </rPr>
      <t>电瓶，电机</t>
    </r>
    <r>
      <rPr>
        <b/>
        <sz val="9"/>
        <rFont val="Arial"/>
        <charset val="134"/>
      </rPr>
      <t>380*6</t>
    </r>
    <r>
      <rPr>
        <b/>
        <sz val="9"/>
        <rFont val="宋体"/>
        <charset val="134"/>
      </rPr>
      <t>个，带后斗和储物箱，双脚踩功能，大人可载重</t>
    </r>
    <r>
      <rPr>
        <b/>
        <sz val="9"/>
        <rFont val="Arial"/>
        <charset val="134"/>
      </rPr>
      <t xml:space="preserve">                                                                                         
 High power six drive: six wheel design, high simulation light, silent rocking back and forth, 12V7 battery, 380*6 motor, with rear bucket and storage box, feet on the function, adults can carry heavy</t>
    </r>
  </si>
  <si>
    <r>
      <rPr>
        <b/>
        <sz val="11"/>
        <rFont val="Arial"/>
        <charset val="134"/>
      </rPr>
      <t>6688A
12V7AH*1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</si>
  <si>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烤漆银</t>
    </r>
    <r>
      <rPr>
        <sz val="10"/>
        <rFont val="Arial"/>
        <charset val="134"/>
      </rPr>
      <t xml:space="preserve"> 
Baking paint red 
Baking paint black
Baking paint silver</t>
    </r>
  </si>
  <si>
    <r>
      <rPr>
        <b/>
        <sz val="11"/>
        <rFont val="Arial"/>
        <charset val="134"/>
      </rPr>
      <t>6688A
12V7AH*1</t>
    </r>
    <r>
      <rPr>
        <b/>
        <sz val="11"/>
        <rFont val="宋体"/>
        <charset val="134"/>
      </rPr>
      <t>铅酸电池</t>
    </r>
    <r>
      <rPr>
        <b/>
        <sz val="11"/>
        <rFont val="Arial"/>
        <charset val="134"/>
      </rPr>
      <t xml:space="preserve">
Lead-acid battery 
12V390*6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</si>
  <si>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 xml:space="preserve">1966
</t>
    </r>
    <r>
      <rPr>
        <b/>
        <sz val="11"/>
        <color rgb="FFFF0000"/>
        <rFont val="Arial"/>
        <charset val="134"/>
      </rPr>
      <t>12V10AH*1</t>
    </r>
    <r>
      <rPr>
        <b/>
        <sz val="11"/>
        <rFont val="宋体"/>
        <charset val="134"/>
      </rPr>
      <t>铅酸电池</t>
    </r>
    <r>
      <rPr>
        <b/>
        <sz val="11"/>
        <rFont val="Arial"/>
        <charset val="134"/>
      </rPr>
      <t xml:space="preserve">
Lead-acid battery 
</t>
    </r>
    <r>
      <rPr>
        <b/>
        <sz val="11"/>
        <color rgb="FFFF0000"/>
        <rFont val="Arial"/>
        <charset val="134"/>
      </rPr>
      <t xml:space="preserve">550*4  </t>
    </r>
    <r>
      <rPr>
        <b/>
        <sz val="11"/>
        <rFont val="宋体"/>
        <charset val="134"/>
      </rPr>
      <t>电机</t>
    </r>
    <r>
      <rPr>
        <b/>
        <sz val="11"/>
        <rFont val="Arial"/>
        <charset val="134"/>
      </rPr>
      <t xml:space="preserve"> motor</t>
    </r>
  </si>
  <si>
    <r>
      <rPr>
        <b/>
        <sz val="10"/>
        <rFont val="宋体"/>
        <charset val="134"/>
      </rPr>
      <t>绿色</t>
    </r>
    <r>
      <rPr>
        <b/>
        <sz val="10"/>
        <rFont val="方正公文小标宋"/>
        <charset val="134"/>
      </rPr>
      <t xml:space="preserve">  </t>
    </r>
    <r>
      <rPr>
        <b/>
        <sz val="10"/>
        <rFont val="Arial"/>
        <charset val="134"/>
      </rPr>
      <t xml:space="preserve">green, 
</t>
    </r>
    <r>
      <rPr>
        <b/>
        <sz val="10"/>
        <rFont val="宋体"/>
        <charset val="134"/>
      </rPr>
      <t>白色</t>
    </r>
    <r>
      <rPr>
        <b/>
        <sz val="10"/>
        <rFont val="方正公文小标宋"/>
        <charset val="134"/>
      </rPr>
      <t xml:space="preserve">  </t>
    </r>
    <r>
      <rPr>
        <b/>
        <sz val="10"/>
        <rFont val="Arial"/>
        <charset val="134"/>
      </rPr>
      <t xml:space="preserve">white, 
</t>
    </r>
    <r>
      <rPr>
        <b/>
        <sz val="10"/>
        <rFont val="宋体"/>
        <charset val="134"/>
      </rPr>
      <t>黑色</t>
    </r>
    <r>
      <rPr>
        <b/>
        <sz val="10"/>
        <rFont val="方正公文小标宋"/>
        <charset val="134"/>
      </rPr>
      <t xml:space="preserve">  </t>
    </r>
    <r>
      <rPr>
        <b/>
        <sz val="10"/>
        <rFont val="Arial"/>
        <charset val="134"/>
      </rPr>
      <t>black,</t>
    </r>
  </si>
  <si>
    <t>178*88*141CM</t>
  </si>
  <si>
    <t>41KG      
49KG</t>
  </si>
  <si>
    <r>
      <rPr>
        <b/>
        <sz val="9"/>
        <rFont val="宋体"/>
        <charset val="134"/>
      </rPr>
      <t>超大车身，配大电池，四个高速电机，有音乐早教，</t>
    </r>
    <r>
      <rPr>
        <b/>
        <sz val="9"/>
        <rFont val="Arial"/>
        <charset val="134"/>
      </rPr>
      <t>USB</t>
    </r>
    <r>
      <rPr>
        <b/>
        <sz val="9"/>
        <rFont val="宋体"/>
        <charset val="134"/>
      </rPr>
      <t>插口，有灯光，前后摇摆，有遮阳蓬。</t>
    </r>
    <r>
      <rPr>
        <b/>
        <sz val="9"/>
        <color rgb="FFFF0000"/>
        <rFont val="Arial"/>
        <charset val="134"/>
      </rPr>
      <t xml:space="preserve">
Extra-large body, equipped with a large battery, four high-speed motors, featuring music-based early education, USB port, with lighting, swaying front and back, and a sunshade.</t>
    </r>
  </si>
  <si>
    <t xml:space="preserve">皮座 Leather seats + 60RMB                                  EVA轮 EVA soft wheel +120RMB   
烤漆 Paint +110RMB </t>
  </si>
  <si>
    <r>
      <rPr>
        <b/>
        <sz val="11"/>
        <rFont val="Arial"/>
        <charset val="134"/>
      </rPr>
      <t xml:space="preserve">1966
</t>
    </r>
    <r>
      <rPr>
        <b/>
        <sz val="11"/>
        <color rgb="FFFF0000"/>
        <rFont val="Arial"/>
        <charset val="134"/>
      </rPr>
      <t>24V8AH*1</t>
    </r>
    <r>
      <rPr>
        <b/>
        <sz val="11"/>
        <rFont val="宋体"/>
        <charset val="134"/>
      </rPr>
      <t>铅酸电池</t>
    </r>
    <r>
      <rPr>
        <b/>
        <sz val="11"/>
        <rFont val="Arial"/>
        <charset val="134"/>
      </rPr>
      <t xml:space="preserve">
Lead-acid battery 
</t>
    </r>
    <r>
      <rPr>
        <b/>
        <sz val="11"/>
        <color rgb="FFFF0000"/>
        <rFont val="Arial"/>
        <charset val="134"/>
      </rPr>
      <t xml:space="preserve">550*4  </t>
    </r>
    <r>
      <rPr>
        <b/>
        <sz val="11"/>
        <rFont val="宋体"/>
        <charset val="134"/>
      </rPr>
      <t>电机</t>
    </r>
    <r>
      <rPr>
        <b/>
        <sz val="11"/>
        <rFont val="Arial"/>
        <charset val="134"/>
      </rPr>
      <t xml:space="preserve"> motor</t>
    </r>
  </si>
  <si>
    <r>
      <rPr>
        <b/>
        <sz val="11"/>
        <rFont val="Arial"/>
        <charset val="134"/>
      </rPr>
      <t xml:space="preserve">008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t>
    </r>
  </si>
  <si>
    <r>
      <rPr>
        <b/>
        <sz val="10"/>
        <rFont val="宋体"/>
        <charset val="134"/>
      </rPr>
      <t>红色</t>
    </r>
    <r>
      <rPr>
        <b/>
        <sz val="10"/>
        <rFont val="方正公文小标宋"/>
        <charset val="134"/>
      </rPr>
      <t xml:space="preserve"> </t>
    </r>
    <r>
      <rPr>
        <b/>
        <sz val="10"/>
        <rFont val="Arial"/>
        <charset val="134"/>
      </rPr>
      <t xml:space="preserve">Red
 </t>
    </r>
    <r>
      <rPr>
        <b/>
        <sz val="10"/>
        <rFont val="宋体"/>
        <charset val="134"/>
      </rPr>
      <t>黄色</t>
    </r>
    <r>
      <rPr>
        <b/>
        <sz val="10"/>
        <rFont val="方正公文小标宋"/>
        <charset val="134"/>
      </rPr>
      <t xml:space="preserve"> </t>
    </r>
    <r>
      <rPr>
        <b/>
        <sz val="10"/>
        <rFont val="Arial"/>
        <charset val="134"/>
      </rPr>
      <t xml:space="preserve">yellow
</t>
    </r>
    <r>
      <rPr>
        <b/>
        <sz val="10"/>
        <rFont val="宋体"/>
        <charset val="134"/>
      </rPr>
      <t>绿色</t>
    </r>
    <r>
      <rPr>
        <b/>
        <sz val="10"/>
        <rFont val="方正公文小标宋"/>
        <charset val="134"/>
      </rPr>
      <t xml:space="preserve"> </t>
    </r>
    <r>
      <rPr>
        <b/>
        <sz val="10"/>
        <rFont val="Arial"/>
        <charset val="134"/>
      </rPr>
      <t xml:space="preserve">green
 </t>
    </r>
    <r>
      <rPr>
        <b/>
        <sz val="10"/>
        <rFont val="宋体"/>
        <charset val="134"/>
      </rPr>
      <t>蓝色</t>
    </r>
    <r>
      <rPr>
        <b/>
        <sz val="10"/>
        <rFont val="方正公文小标宋"/>
        <charset val="134"/>
      </rPr>
      <t xml:space="preserve"> </t>
    </r>
    <r>
      <rPr>
        <b/>
        <sz val="10"/>
        <rFont val="Arial"/>
        <charset val="134"/>
      </rPr>
      <t>blue</t>
    </r>
  </si>
  <si>
    <t>138*88*93CM</t>
  </si>
  <si>
    <t>28KG    35KG</t>
  </si>
  <si>
    <r>
      <rPr>
        <b/>
        <sz val="9"/>
        <rFont val="宋体"/>
        <charset val="134"/>
      </rPr>
      <t>大电四驱，有音乐早教，</t>
    </r>
    <r>
      <rPr>
        <b/>
        <sz val="9"/>
        <rFont val="Arial"/>
        <charset val="134"/>
      </rPr>
      <t>USB</t>
    </r>
    <r>
      <rPr>
        <b/>
        <sz val="9"/>
        <rFont val="宋体"/>
        <charset val="134"/>
      </rPr>
      <t>插口，有灯光，前后摇摆，支持手机</t>
    </r>
    <r>
      <rPr>
        <b/>
        <sz val="9"/>
        <rFont val="Arial"/>
        <charset val="134"/>
      </rPr>
      <t>APP</t>
    </r>
    <r>
      <rPr>
        <b/>
        <sz val="9"/>
        <rFont val="宋体"/>
        <charset val="134"/>
      </rPr>
      <t>。</t>
    </r>
    <r>
      <rPr>
        <b/>
        <sz val="9"/>
        <color rgb="FFFF0000"/>
        <rFont val="Arial"/>
        <charset val="134"/>
      </rPr>
      <t xml:space="preserve">
Four-wheel drive with high power, equipped with music-based early education, USB port, with lighting, capable of swaying forward and backward, and compatible with mobile phone APP.</t>
    </r>
  </si>
  <si>
    <t xml:space="preserve">烤漆 Paint 30RMB  
 皮座 Leather seats + 25RMB 
EVA轮 EVA soft wheel +120RMB      </t>
  </si>
  <si>
    <t>KQT</t>
  </si>
  <si>
    <r>
      <rPr>
        <b/>
        <sz val="11"/>
        <rFont val="Arial"/>
        <charset val="134"/>
      </rPr>
      <t xml:space="preserve">57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12V380*2</t>
    </r>
    <r>
      <rPr>
        <b/>
        <sz val="11"/>
        <rFont val="Arial"/>
        <charset val="134"/>
      </rPr>
      <t xml:space="preserve">  </t>
    </r>
    <r>
      <rPr>
        <b/>
        <sz val="11"/>
        <rFont val="宋体"/>
        <charset val="134"/>
      </rPr>
      <t>电机</t>
    </r>
    <r>
      <rPr>
        <b/>
        <sz val="11"/>
        <rFont val="Arial"/>
        <charset val="134"/>
      </rPr>
      <t xml:space="preserve"> motor           </t>
    </r>
  </si>
  <si>
    <r>
      <rPr>
        <sz val="10"/>
        <rFont val="方正公文小标宋"/>
        <charset val="134"/>
      </rPr>
      <t>灰色</t>
    </r>
    <r>
      <rPr>
        <sz val="10"/>
        <rFont val="Arial"/>
        <charset val="134"/>
      </rPr>
      <t>,</t>
    </r>
    <r>
      <rPr>
        <sz val="10"/>
        <rFont val="方正公文小标宋"/>
        <charset val="134"/>
      </rPr>
      <t>红色</t>
    </r>
    <r>
      <rPr>
        <sz val="10"/>
        <rFont val="Arial"/>
        <charset val="134"/>
      </rPr>
      <t>,</t>
    </r>
    <r>
      <rPr>
        <sz val="10"/>
        <rFont val="方正公文小标宋"/>
        <charset val="134"/>
      </rPr>
      <t>白色</t>
    </r>
    <r>
      <rPr>
        <sz val="10"/>
        <rFont val="Arial"/>
        <charset val="134"/>
      </rPr>
      <t xml:space="preserve">
Gray, red, white</t>
    </r>
  </si>
  <si>
    <t xml:space="preserve">135*80*60CM  </t>
  </si>
  <si>
    <t>21KG       25KG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</si>
  <si>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音乐早教</t>
    </r>
    <r>
      <rPr>
        <b/>
        <sz val="9"/>
        <rFont val="Arial"/>
        <charset val="134"/>
      </rPr>
      <t>,</t>
    </r>
    <r>
      <rPr>
        <b/>
        <sz val="9"/>
        <rFont val="宋体"/>
        <charset val="134"/>
      </rPr>
      <t>全车</t>
    </r>
    <r>
      <rPr>
        <b/>
        <sz val="9"/>
        <rFont val="Arial"/>
        <charset val="134"/>
      </rPr>
      <t>LED</t>
    </r>
    <r>
      <rPr>
        <b/>
        <sz val="9"/>
        <rFont val="宋体"/>
        <charset val="134"/>
      </rPr>
      <t>大灯</t>
    </r>
    <r>
      <rPr>
        <b/>
        <sz val="9"/>
        <rFont val="Arial"/>
        <charset val="134"/>
      </rPr>
      <t>,</t>
    </r>
    <r>
      <rPr>
        <b/>
        <sz val="9"/>
        <rFont val="宋体"/>
        <charset val="134"/>
      </rPr>
      <t>一键摇摆</t>
    </r>
    <r>
      <rPr>
        <b/>
        <sz val="9"/>
        <rFont val="Arial"/>
        <charset val="134"/>
      </rPr>
      <t>,USB,</t>
    </r>
    <r>
      <rPr>
        <b/>
        <sz val="9"/>
        <rFont val="宋体"/>
        <charset val="134"/>
      </rPr>
      <t>一对一遥控</t>
    </r>
    <r>
      <rPr>
        <b/>
        <sz val="9"/>
        <rFont val="Arial"/>
        <charset val="134"/>
      </rPr>
      <t>,</t>
    </r>
    <r>
      <rPr>
        <b/>
        <sz val="9"/>
        <rFont val="宋体"/>
        <charset val="134"/>
      </rPr>
      <t>三挡可调</t>
    </r>
    <r>
      <rPr>
        <b/>
        <sz val="9"/>
        <rFont val="Arial"/>
        <charset val="134"/>
      </rPr>
      <t>,</t>
    </r>
    <r>
      <rPr>
        <b/>
        <sz val="9"/>
        <rFont val="宋体"/>
        <charset val="134"/>
      </rPr>
      <t>多功能遥控器</t>
    </r>
    <r>
      <rPr>
        <b/>
        <sz val="9"/>
        <rFont val="Arial"/>
        <charset val="134"/>
      </rPr>
      <t>,</t>
    </r>
    <r>
      <rPr>
        <b/>
        <sz val="9"/>
        <rFont val="宋体"/>
        <charset val="134"/>
      </rPr>
      <t>双开门设计</t>
    </r>
    <r>
      <rPr>
        <b/>
        <sz val="9"/>
        <rFont val="Arial"/>
        <charset val="134"/>
      </rPr>
      <t>,
Music early education, the whole car LED headlights, one key swing,USB, one to one remote control, three gears adjustable, multi-function remote control, double door design,</t>
    </r>
  </si>
  <si>
    <t>皮座 Leather seats + 20RMB 
EVA轮 EVA soft wheel +70RMB</t>
  </si>
  <si>
    <r>
      <rPr>
        <b/>
        <sz val="11"/>
        <rFont val="Arial"/>
        <charset val="134"/>
      </rPr>
      <t xml:space="preserve">57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Arial"/>
        <charset val="134"/>
      </rPr>
      <t xml:space="preserve"> </t>
    </r>
    <r>
      <rPr>
        <b/>
        <sz val="11"/>
        <rFont val="宋体"/>
        <charset val="134"/>
      </rPr>
      <t>电机</t>
    </r>
    <r>
      <rPr>
        <b/>
        <sz val="11"/>
        <rFont val="Arial"/>
        <charset val="134"/>
      </rPr>
      <t xml:space="preserve"> motor         </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</si>
  <si>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音乐早教</t>
    </r>
    <r>
      <rPr>
        <b/>
        <sz val="9"/>
        <rFont val="Arial"/>
        <charset val="134"/>
      </rPr>
      <t>,</t>
    </r>
    <r>
      <rPr>
        <b/>
        <sz val="9"/>
        <rFont val="宋体"/>
        <charset val="134"/>
      </rPr>
      <t>全车</t>
    </r>
    <r>
      <rPr>
        <b/>
        <sz val="9"/>
        <rFont val="Arial"/>
        <charset val="134"/>
      </rPr>
      <t>LED</t>
    </r>
    <r>
      <rPr>
        <b/>
        <sz val="9"/>
        <rFont val="宋体"/>
        <charset val="134"/>
      </rPr>
      <t>大灯</t>
    </r>
    <r>
      <rPr>
        <b/>
        <sz val="9"/>
        <rFont val="Arial"/>
        <charset val="134"/>
      </rPr>
      <t>,</t>
    </r>
    <r>
      <rPr>
        <b/>
        <sz val="9"/>
        <rFont val="宋体"/>
        <charset val="134"/>
      </rPr>
      <t>一键摇摆</t>
    </r>
    <r>
      <rPr>
        <b/>
        <sz val="9"/>
        <rFont val="Arial"/>
        <charset val="134"/>
      </rPr>
      <t>,USB,</t>
    </r>
    <r>
      <rPr>
        <b/>
        <sz val="9"/>
        <rFont val="宋体"/>
        <charset val="134"/>
      </rPr>
      <t>一对一遥控</t>
    </r>
    <r>
      <rPr>
        <b/>
        <sz val="9"/>
        <rFont val="Arial"/>
        <charset val="134"/>
      </rPr>
      <t>,</t>
    </r>
    <r>
      <rPr>
        <b/>
        <sz val="9"/>
        <rFont val="宋体"/>
        <charset val="134"/>
      </rPr>
      <t>三挡可调</t>
    </r>
    <r>
      <rPr>
        <b/>
        <sz val="9"/>
        <rFont val="Arial"/>
        <charset val="134"/>
      </rPr>
      <t>,</t>
    </r>
    <r>
      <rPr>
        <b/>
        <sz val="9"/>
        <rFont val="宋体"/>
        <charset val="134"/>
      </rPr>
      <t>多功能遥控器</t>
    </r>
    <r>
      <rPr>
        <b/>
        <sz val="9"/>
        <rFont val="Arial"/>
        <charset val="134"/>
      </rPr>
      <t>,</t>
    </r>
    <r>
      <rPr>
        <b/>
        <sz val="9"/>
        <rFont val="宋体"/>
        <charset val="134"/>
      </rPr>
      <t>双开门设计</t>
    </r>
    <r>
      <rPr>
        <b/>
        <sz val="9"/>
        <rFont val="Arial"/>
        <charset val="134"/>
      </rPr>
      <t>,
Music early education, the whole car LED headlights, one key swing,USB, one to one remote control, three gears adjustable, multi-function remote control, double door design,</t>
    </r>
  </si>
  <si>
    <r>
      <rPr>
        <b/>
        <sz val="11"/>
        <rFont val="Arial"/>
        <charset val="134"/>
      </rPr>
      <t>57                             
12V7A*1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</si>
  <si>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烤漆黑</t>
    </r>
    <r>
      <rPr>
        <sz val="10"/>
        <rFont val="Arial"/>
        <charset val="134"/>
      </rPr>
      <t xml:space="preserve">
paint black</t>
    </r>
  </si>
  <si>
    <r>
      <rPr>
        <b/>
        <sz val="11"/>
        <rFont val="Arial"/>
        <charset val="134"/>
      </rPr>
      <t>57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 paint    </t>
    </r>
  </si>
  <si>
    <r>
      <rPr>
        <b/>
        <sz val="11"/>
        <rFont val="Arial"/>
        <charset val="134"/>
      </rPr>
      <t>668                             
12V4.5A*1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</si>
  <si>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sz val="10"/>
        <rFont val="方正公文小标宋"/>
        <charset val="134"/>
      </rPr>
      <t>白色</t>
    </r>
    <r>
      <rPr>
        <sz val="10"/>
        <rFont val="Arial"/>
        <charset val="134"/>
      </rPr>
      <t>,</t>
    </r>
    <r>
      <rPr>
        <sz val="10"/>
        <rFont val="方正公文小标宋"/>
        <charset val="134"/>
      </rPr>
      <t>粉色</t>
    </r>
    <r>
      <rPr>
        <sz val="10"/>
        <rFont val="Arial"/>
        <charset val="134"/>
      </rPr>
      <t>,</t>
    </r>
    <r>
      <rPr>
        <sz val="10"/>
        <rFont val="方正公文小标宋"/>
        <charset val="134"/>
      </rPr>
      <t>蓝色</t>
    </r>
    <r>
      <rPr>
        <sz val="10"/>
        <rFont val="Arial"/>
        <charset val="134"/>
      </rPr>
      <t xml:space="preserve">
White, pink, blue</t>
    </r>
  </si>
  <si>
    <t xml:space="preserve">112*74*63CM   </t>
  </si>
  <si>
    <t>16KG       18.5KG</t>
  </si>
  <si>
    <r>
      <rPr>
        <b/>
        <sz val="9"/>
        <color rgb="FFFF0000"/>
        <rFont val="Arial"/>
        <charset val="134"/>
      </rPr>
      <t>(12V4.5A*1</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音乐早教</t>
    </r>
    <r>
      <rPr>
        <b/>
        <sz val="9"/>
        <rFont val="Arial"/>
        <charset val="134"/>
      </rPr>
      <t>,</t>
    </r>
    <r>
      <rPr>
        <b/>
        <sz val="9"/>
        <rFont val="宋体"/>
        <charset val="134"/>
      </rPr>
      <t>全车</t>
    </r>
    <r>
      <rPr>
        <b/>
        <sz val="9"/>
        <rFont val="Arial"/>
        <charset val="134"/>
      </rPr>
      <t>LED</t>
    </r>
    <r>
      <rPr>
        <b/>
        <sz val="9"/>
        <rFont val="宋体"/>
        <charset val="134"/>
      </rPr>
      <t>大灯</t>
    </r>
    <r>
      <rPr>
        <b/>
        <sz val="9"/>
        <rFont val="Arial"/>
        <charset val="134"/>
      </rPr>
      <t>,</t>
    </r>
    <r>
      <rPr>
        <b/>
        <sz val="9"/>
        <rFont val="宋体"/>
        <charset val="134"/>
      </rPr>
      <t>一键摇摆</t>
    </r>
    <r>
      <rPr>
        <b/>
        <sz val="9"/>
        <rFont val="Arial"/>
        <charset val="134"/>
      </rPr>
      <t>,USB,</t>
    </r>
    <r>
      <rPr>
        <b/>
        <sz val="9"/>
        <rFont val="宋体"/>
        <charset val="134"/>
      </rPr>
      <t>一对一遥控</t>
    </r>
    <r>
      <rPr>
        <b/>
        <sz val="9"/>
        <rFont val="Arial"/>
        <charset val="134"/>
      </rPr>
      <t>,</t>
    </r>
    <r>
      <rPr>
        <b/>
        <sz val="9"/>
        <rFont val="宋体"/>
        <charset val="134"/>
      </rPr>
      <t>三挡可调</t>
    </r>
    <r>
      <rPr>
        <b/>
        <sz val="9"/>
        <rFont val="Arial"/>
        <charset val="134"/>
      </rPr>
      <t>,</t>
    </r>
    <r>
      <rPr>
        <b/>
        <sz val="9"/>
        <rFont val="宋体"/>
        <charset val="134"/>
      </rPr>
      <t>多功能遥控器</t>
    </r>
    <r>
      <rPr>
        <b/>
        <sz val="9"/>
        <rFont val="Arial"/>
        <charset val="134"/>
      </rPr>
      <t>,</t>
    </r>
    <r>
      <rPr>
        <b/>
        <sz val="9"/>
        <rFont val="宋体"/>
        <charset val="134"/>
      </rPr>
      <t>双开门设计</t>
    </r>
    <r>
      <rPr>
        <b/>
        <sz val="9"/>
        <rFont val="Arial"/>
        <charset val="134"/>
      </rPr>
      <t>,
Music early education, the whole car LED headlights, one key swing,USB, one to one remote control, three gears adjustable, multi-function remote control, double door design,</t>
    </r>
  </si>
  <si>
    <t>皮座 Leather seats + 25RMB 
EVA轮 EVA soft wheel +55RMB</t>
  </si>
  <si>
    <r>
      <rPr>
        <b/>
        <sz val="11"/>
        <rFont val="Arial"/>
        <charset val="134"/>
      </rPr>
      <t>668                             
12V7A*1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</si>
  <si>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音乐早教</t>
    </r>
    <r>
      <rPr>
        <b/>
        <sz val="9"/>
        <rFont val="Arial"/>
        <charset val="134"/>
      </rPr>
      <t>,</t>
    </r>
    <r>
      <rPr>
        <b/>
        <sz val="9"/>
        <rFont val="宋体"/>
        <charset val="134"/>
      </rPr>
      <t>全车</t>
    </r>
    <r>
      <rPr>
        <b/>
        <sz val="9"/>
        <rFont val="Arial"/>
        <charset val="134"/>
      </rPr>
      <t>LED</t>
    </r>
    <r>
      <rPr>
        <b/>
        <sz val="9"/>
        <rFont val="宋体"/>
        <charset val="134"/>
      </rPr>
      <t>大灯</t>
    </r>
    <r>
      <rPr>
        <b/>
        <sz val="9"/>
        <rFont val="Arial"/>
        <charset val="134"/>
      </rPr>
      <t>,</t>
    </r>
    <r>
      <rPr>
        <b/>
        <sz val="9"/>
        <rFont val="宋体"/>
        <charset val="134"/>
      </rPr>
      <t>一键摇摆</t>
    </r>
    <r>
      <rPr>
        <b/>
        <sz val="9"/>
        <rFont val="Arial"/>
        <charset val="134"/>
      </rPr>
      <t>,USB,</t>
    </r>
    <r>
      <rPr>
        <b/>
        <sz val="9"/>
        <rFont val="宋体"/>
        <charset val="134"/>
      </rPr>
      <t>一对一遥控</t>
    </r>
    <r>
      <rPr>
        <b/>
        <sz val="9"/>
        <rFont val="Arial"/>
        <charset val="134"/>
      </rPr>
      <t>,</t>
    </r>
    <r>
      <rPr>
        <b/>
        <sz val="9"/>
        <rFont val="宋体"/>
        <charset val="134"/>
      </rPr>
      <t>三挡可调</t>
    </r>
    <r>
      <rPr>
        <b/>
        <sz val="9"/>
        <rFont val="Arial"/>
        <charset val="134"/>
      </rPr>
      <t>,</t>
    </r>
    <r>
      <rPr>
        <b/>
        <sz val="9"/>
        <rFont val="宋体"/>
        <charset val="134"/>
      </rPr>
      <t>多功能遥控器</t>
    </r>
    <r>
      <rPr>
        <b/>
        <sz val="9"/>
        <rFont val="Arial"/>
        <charset val="134"/>
      </rPr>
      <t>,</t>
    </r>
    <r>
      <rPr>
        <b/>
        <sz val="9"/>
        <rFont val="宋体"/>
        <charset val="134"/>
      </rPr>
      <t>双开门设计</t>
    </r>
    <r>
      <rPr>
        <b/>
        <sz val="9"/>
        <rFont val="Arial"/>
        <charset val="134"/>
      </rPr>
      <t>,
Music early education, the whole car LED headlights, one key swing,USB, one to one remote control, three gears adjustable, multi-function remote control, double door design,</t>
    </r>
  </si>
  <si>
    <r>
      <rPr>
        <b/>
        <sz val="11"/>
        <rFont val="Arial"/>
        <charset val="134"/>
      </rPr>
      <t>668                             
12V7A*1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</si>
  <si>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t>
    </r>
    <r>
      <rPr>
        <sz val="10"/>
        <rFont val="Arial"/>
        <charset val="134"/>
      </rPr>
      <t xml:space="preserve"> </t>
    </r>
    <r>
      <rPr>
        <sz val="10"/>
        <rFont val="方正公文小标宋"/>
        <charset val="134"/>
      </rPr>
      <t>银色</t>
    </r>
    <r>
      <rPr>
        <sz val="10"/>
        <rFont val="Arial"/>
        <charset val="134"/>
      </rPr>
      <t xml:space="preserve">                     paint</t>
    </r>
    <r>
      <rPr>
        <sz val="10"/>
        <rFont val="方正公文小标宋"/>
        <charset val="134"/>
      </rPr>
      <t>：</t>
    </r>
    <r>
      <rPr>
        <sz val="10"/>
        <rFont val="Arial"/>
        <charset val="134"/>
      </rPr>
      <t xml:space="preserve"> silver</t>
    </r>
  </si>
  <si>
    <t>JM</t>
  </si>
  <si>
    <r>
      <rPr>
        <b/>
        <sz val="11"/>
        <rFont val="Arial"/>
        <charset val="134"/>
      </rPr>
      <t>7188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</si>
  <si>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r>
      <rPr>
        <sz val="10"/>
        <rFont val="方正公文小标宋"/>
        <charset val="134"/>
      </rPr>
      <t>红色</t>
    </r>
    <r>
      <rPr>
        <sz val="10"/>
        <rFont val="Arial"/>
        <charset val="134"/>
      </rPr>
      <t>,</t>
    </r>
    <r>
      <rPr>
        <sz val="10"/>
        <rFont val="方正公文小标宋"/>
        <charset val="134"/>
      </rPr>
      <t>白色</t>
    </r>
    <r>
      <rPr>
        <sz val="10"/>
        <rFont val="Arial"/>
        <charset val="134"/>
      </rPr>
      <t xml:space="preserve">
red, white</t>
    </r>
  </si>
  <si>
    <t xml:space="preserve">135*76*65CM  </t>
  </si>
  <si>
    <t>20KG/       24KG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</si>
  <si>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Arial"/>
        <charset val="134"/>
      </rPr>
      <t>12V7A</t>
    </r>
    <r>
      <rPr>
        <b/>
        <sz val="9"/>
        <rFont val="宋体"/>
        <charset val="134"/>
      </rPr>
      <t>电瓶</t>
    </r>
    <r>
      <rPr>
        <b/>
        <sz val="9"/>
        <rFont val="Arial"/>
        <charset val="134"/>
      </rPr>
      <t xml:space="preserve"> </t>
    </r>
    <r>
      <rPr>
        <b/>
        <sz val="9"/>
        <rFont val="宋体"/>
        <charset val="134"/>
      </rPr>
      <t>手机遥控</t>
    </r>
    <r>
      <rPr>
        <b/>
        <sz val="9"/>
        <rFont val="Arial"/>
        <charset val="134"/>
      </rPr>
      <t xml:space="preserve"> </t>
    </r>
    <r>
      <rPr>
        <b/>
        <sz val="9"/>
        <rFont val="宋体"/>
        <charset val="134"/>
      </rPr>
      <t>方向盘一键安装</t>
    </r>
    <r>
      <rPr>
        <b/>
        <sz val="9"/>
        <rFont val="Arial"/>
        <charset val="134"/>
      </rPr>
      <t xml:space="preserve">  </t>
    </r>
    <r>
      <rPr>
        <b/>
        <sz val="9"/>
        <rFont val="宋体"/>
        <charset val="134"/>
      </rPr>
      <t>全时四驱</t>
    </r>
    <r>
      <rPr>
        <b/>
        <sz val="9"/>
        <rFont val="Arial"/>
        <charset val="134"/>
      </rPr>
      <t xml:space="preserve">380 </t>
    </r>
    <r>
      <rPr>
        <b/>
        <sz val="9"/>
        <rFont val="宋体"/>
        <charset val="134"/>
      </rPr>
      <t>一体化蓝牙中控</t>
    </r>
    <r>
      <rPr>
        <b/>
        <sz val="9"/>
        <rFont val="Arial"/>
        <charset val="134"/>
      </rPr>
      <t xml:space="preserve"> </t>
    </r>
    <r>
      <rPr>
        <b/>
        <sz val="9"/>
        <rFont val="宋体"/>
        <charset val="134"/>
      </rPr>
      <t>液晶显示屏</t>
    </r>
    <r>
      <rPr>
        <b/>
        <sz val="9"/>
        <rFont val="Arial"/>
        <charset val="134"/>
      </rPr>
      <t xml:space="preserve"> </t>
    </r>
    <r>
      <rPr>
        <b/>
        <sz val="9"/>
        <rFont val="宋体"/>
        <charset val="134"/>
      </rPr>
      <t>早教系统（可连手机）</t>
    </r>
    <r>
      <rPr>
        <b/>
        <sz val="9"/>
        <rFont val="Arial"/>
        <charset val="134"/>
      </rPr>
      <t xml:space="preserve"> </t>
    </r>
    <r>
      <rPr>
        <b/>
        <sz val="9"/>
        <rFont val="宋体"/>
        <charset val="134"/>
      </rPr>
      <t>前后摇摆</t>
    </r>
    <r>
      <rPr>
        <b/>
        <sz val="9"/>
        <rFont val="Arial"/>
        <charset val="134"/>
      </rPr>
      <t xml:space="preserve">  </t>
    </r>
    <r>
      <rPr>
        <b/>
        <sz val="9"/>
        <rFont val="宋体"/>
        <charset val="134"/>
      </rPr>
      <t>双开门</t>
    </r>
    <r>
      <rPr>
        <b/>
        <sz val="9"/>
        <rFont val="Arial"/>
        <charset val="134"/>
      </rPr>
      <t xml:space="preserve">  </t>
    </r>
    <r>
      <rPr>
        <b/>
        <sz val="9"/>
        <rFont val="宋体"/>
        <charset val="134"/>
      </rPr>
      <t>四轮避震</t>
    </r>
    <r>
      <rPr>
        <b/>
        <sz val="9"/>
        <rFont val="Arial"/>
        <charset val="134"/>
      </rPr>
      <t xml:space="preserve">                                                                                
12V7A battery mobile remote control steering wheel one-button installation all-wheel-drive 380 integrated Bluetooth central control LCD display early education system (can be connected to the mobile phone) rocking back and forth double door four-wheel shock absorber</t>
    </r>
  </si>
  <si>
    <t xml:space="preserve">皮座椅Leather seats+20RMB                                            EVA发泡胎EVAfoam tire+60RMB </t>
  </si>
  <si>
    <t>CE
GCC
EN71
IEC62115
ROHS
3C</t>
  </si>
  <si>
    <r>
      <rPr>
        <b/>
        <sz val="11"/>
        <rFont val="Arial"/>
        <charset val="134"/>
      </rPr>
      <t xml:space="preserve">7188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 +paint  </t>
    </r>
    <r>
      <rPr>
        <b/>
        <sz val="11"/>
        <rFont val="Arial"/>
        <charset val="134"/>
      </rPr>
      <t xml:space="preserve">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</si>
  <si>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Baking paint red 
Baking paint black</t>
    </r>
  </si>
  <si>
    <r>
      <rPr>
        <b/>
        <sz val="11"/>
        <rFont val="Arial"/>
        <charset val="134"/>
      </rPr>
      <t xml:space="preserve">7188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+paint  </t>
    </r>
    <r>
      <rPr>
        <b/>
        <sz val="11"/>
        <rFont val="Arial"/>
        <charset val="134"/>
      </rPr>
      <t xml:space="preserve"> </t>
    </r>
  </si>
  <si>
    <r>
      <rPr>
        <b/>
        <sz val="11"/>
        <rFont val="Arial"/>
        <charset val="134"/>
      </rPr>
      <t>9188                           
12V10A*1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         </t>
    </r>
  </si>
  <si>
    <r>
      <rPr>
        <sz val="10"/>
        <rFont val="方正公文小标宋"/>
        <charset val="134"/>
      </rPr>
      <t>灰色、绿色、红色</t>
    </r>
    <r>
      <rPr>
        <sz val="10"/>
        <rFont val="Arial"/>
        <charset val="134"/>
      </rPr>
      <t xml:space="preserve">                      Grey</t>
    </r>
    <r>
      <rPr>
        <sz val="10"/>
        <rFont val="方正公文小标宋"/>
        <charset val="134"/>
      </rPr>
      <t>，</t>
    </r>
    <r>
      <rPr>
        <sz val="10"/>
        <rFont val="Arial"/>
        <charset val="134"/>
      </rPr>
      <t xml:space="preserve"> green </t>
    </r>
    <r>
      <rPr>
        <sz val="10"/>
        <rFont val="方正公文小标宋"/>
        <charset val="134"/>
      </rPr>
      <t>，</t>
    </r>
    <r>
      <rPr>
        <sz val="10"/>
        <rFont val="Arial"/>
        <charset val="134"/>
      </rPr>
      <t xml:space="preserve">       red</t>
    </r>
  </si>
  <si>
    <t xml:space="preserve">140x80x85CM </t>
  </si>
  <si>
    <t>27.5KG/       33KG</t>
  </si>
  <si>
    <r>
      <rPr>
        <b/>
        <sz val="9"/>
        <color rgb="FFFF0000"/>
        <rFont val="Arial"/>
        <charset val="134"/>
      </rPr>
      <t>(12V10A*1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功能介绍：四驱静音</t>
    </r>
    <r>
      <rPr>
        <b/>
        <sz val="9"/>
        <rFont val="Arial"/>
        <charset val="134"/>
      </rPr>
      <t>390</t>
    </r>
    <r>
      <rPr>
        <b/>
        <sz val="9"/>
        <rFont val="宋体"/>
        <charset val="134"/>
      </rPr>
      <t>马达，京九</t>
    </r>
    <r>
      <rPr>
        <b/>
        <sz val="9"/>
        <rFont val="Arial"/>
        <charset val="134"/>
      </rPr>
      <t>12v10ah</t>
    </r>
    <r>
      <rPr>
        <b/>
        <sz val="9"/>
        <rFont val="宋体"/>
        <charset val="134"/>
      </rPr>
      <t>巨无霸电池，双侧液压杆剪刀门，蓝牙早教一体中控，炫彩灯光，</t>
    </r>
    <r>
      <rPr>
        <b/>
        <sz val="9"/>
        <rFont val="Arial"/>
        <charset val="134"/>
      </rPr>
      <t>usb+mp3</t>
    </r>
    <r>
      <rPr>
        <b/>
        <sz val="9"/>
        <rFont val="宋体"/>
        <charset val="134"/>
      </rPr>
      <t>接口，全尺寸备胎</t>
    </r>
    <r>
      <rPr>
        <b/>
        <sz val="9"/>
        <rFont val="Arial"/>
        <charset val="134"/>
      </rPr>
      <t xml:space="preserve">                                                             
 Features: Four wheel drive silent 390 motor, Beijing Nine 12v10ah Big MAC battery, two side hydraulic rod scissors door, Bluetooth early education integrated central control, bright lights, usb+mp3 interface, full size spare tire</t>
    </r>
  </si>
  <si>
    <t xml:space="preserve">皮座椅Leather seats+20RMB                                            EVA发泡胎EVAfoam tire+110RMB </t>
  </si>
  <si>
    <r>
      <rPr>
        <b/>
        <sz val="11"/>
        <rFont val="Arial"/>
        <charset val="134"/>
      </rPr>
      <t>9188                           
12V10A*1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</si>
  <si>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烤漆红，烤漆蓝，</t>
    </r>
    <r>
      <rPr>
        <sz val="10"/>
        <rFont val="Arial"/>
        <charset val="134"/>
      </rPr>
      <t xml:space="preserve">
</t>
    </r>
    <r>
      <rPr>
        <sz val="10"/>
        <rFont val="方正公文小标宋"/>
        <charset val="134"/>
      </rPr>
      <t>烤漆金</t>
    </r>
    <r>
      <rPr>
        <sz val="10"/>
        <rFont val="Arial"/>
        <charset val="134"/>
      </rPr>
      <t xml:space="preserve">
Baking paint red 
Baking paint blue
Baking paint golden</t>
    </r>
  </si>
  <si>
    <r>
      <rPr>
        <b/>
        <sz val="11"/>
        <rFont val="Arial"/>
        <charset val="134"/>
      </rPr>
      <t>2088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</si>
  <si>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t xml:space="preserve">125*68*66CM  </t>
  </si>
  <si>
    <t>19KG/       22KG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</si>
  <si>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手机遥控</t>
    </r>
    <r>
      <rPr>
        <b/>
        <sz val="9"/>
        <rFont val="Arial"/>
        <charset val="134"/>
      </rPr>
      <t xml:space="preserve"> </t>
    </r>
    <r>
      <rPr>
        <b/>
        <sz val="9"/>
        <rFont val="宋体"/>
        <charset val="134"/>
      </rPr>
      <t>方向盘一键安装</t>
    </r>
    <r>
      <rPr>
        <b/>
        <sz val="9"/>
        <rFont val="Arial"/>
        <charset val="134"/>
      </rPr>
      <t xml:space="preserve"> 12V7A</t>
    </r>
    <r>
      <rPr>
        <b/>
        <sz val="9"/>
        <rFont val="宋体"/>
        <charset val="134"/>
      </rPr>
      <t>电瓶</t>
    </r>
    <r>
      <rPr>
        <b/>
        <sz val="9"/>
        <rFont val="Arial"/>
        <charset val="134"/>
      </rPr>
      <t xml:space="preserve"> </t>
    </r>
    <r>
      <rPr>
        <b/>
        <sz val="9"/>
        <rFont val="宋体"/>
        <charset val="134"/>
      </rPr>
      <t>全时四驱</t>
    </r>
    <r>
      <rPr>
        <b/>
        <sz val="9"/>
        <rFont val="Arial"/>
        <charset val="134"/>
      </rPr>
      <t xml:space="preserve"> </t>
    </r>
    <r>
      <rPr>
        <b/>
        <sz val="9"/>
        <rFont val="宋体"/>
        <charset val="134"/>
      </rPr>
      <t>一体化中控（可连手机）</t>
    </r>
    <r>
      <rPr>
        <b/>
        <sz val="9"/>
        <rFont val="Arial"/>
        <charset val="134"/>
      </rPr>
      <t xml:space="preserve"> </t>
    </r>
    <r>
      <rPr>
        <b/>
        <sz val="9"/>
        <rFont val="宋体"/>
        <charset val="134"/>
      </rPr>
      <t>带麦克风</t>
    </r>
    <r>
      <rPr>
        <b/>
        <sz val="9"/>
        <rFont val="Arial"/>
        <charset val="134"/>
      </rPr>
      <t xml:space="preserve"> </t>
    </r>
    <r>
      <rPr>
        <b/>
        <sz val="9"/>
        <rFont val="宋体"/>
        <charset val="134"/>
      </rPr>
      <t>独立摇摆</t>
    </r>
    <r>
      <rPr>
        <b/>
        <sz val="9"/>
        <rFont val="Arial"/>
        <charset val="134"/>
      </rPr>
      <t xml:space="preserve"> </t>
    </r>
    <r>
      <rPr>
        <b/>
        <sz val="9"/>
        <rFont val="宋体"/>
        <charset val="134"/>
      </rPr>
      <t>多功能遥控</t>
    </r>
    <r>
      <rPr>
        <b/>
        <sz val="9"/>
        <rFont val="Arial"/>
        <charset val="134"/>
      </rPr>
      <t xml:space="preserve"> </t>
    </r>
    <r>
      <rPr>
        <b/>
        <sz val="9"/>
        <rFont val="宋体"/>
        <charset val="134"/>
      </rPr>
      <t>双开门</t>
    </r>
    <r>
      <rPr>
        <b/>
        <sz val="9"/>
        <rFont val="Arial"/>
        <charset val="134"/>
      </rPr>
      <t xml:space="preserve"> </t>
    </r>
    <r>
      <rPr>
        <b/>
        <sz val="9"/>
        <rFont val="宋体"/>
        <charset val="134"/>
      </rPr>
      <t>一键启动</t>
    </r>
    <r>
      <rPr>
        <b/>
        <sz val="9"/>
        <rFont val="Arial"/>
        <charset val="134"/>
      </rPr>
      <t xml:space="preserve"> </t>
    </r>
    <r>
      <rPr>
        <b/>
        <sz val="9"/>
        <rFont val="宋体"/>
        <charset val="134"/>
      </rPr>
      <t>电量显示</t>
    </r>
    <r>
      <rPr>
        <b/>
        <sz val="9"/>
        <rFont val="Arial"/>
        <charset val="134"/>
      </rPr>
      <t xml:space="preserve"> </t>
    </r>
    <r>
      <rPr>
        <b/>
        <sz val="9"/>
        <rFont val="宋体"/>
        <charset val="134"/>
      </rPr>
      <t>四轮避震</t>
    </r>
    <r>
      <rPr>
        <b/>
        <sz val="9"/>
        <rFont val="Arial"/>
        <charset val="134"/>
      </rPr>
      <t xml:space="preserve"> </t>
    </r>
    <r>
      <rPr>
        <b/>
        <sz val="9"/>
        <rFont val="宋体"/>
        <charset val="134"/>
      </rPr>
      <t>牵引拖车</t>
    </r>
    <r>
      <rPr>
        <b/>
        <sz val="9"/>
        <rFont val="Arial"/>
        <charset val="134"/>
      </rPr>
      <t xml:space="preserve">            
 Mobile phone remote control steering wheel one key installation 12V7A battery full time four-wheel drive integration central control (can be connected to the phone) with microphone independent swing multi-functional remote control double door one key start power display four-wheel shock absorber traction trailer</t>
    </r>
  </si>
  <si>
    <t xml:space="preserve">皮座椅Leather seats+20RMB                                            EVA发泡胎EVAfoam tire+70RMB </t>
  </si>
  <si>
    <r>
      <rPr>
        <b/>
        <sz val="11"/>
        <rFont val="Arial"/>
        <charset val="134"/>
      </rPr>
      <t>2088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</si>
  <si>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2189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</si>
  <si>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r>
      <rPr>
        <b/>
        <sz val="11"/>
        <rFont val="Arial"/>
        <charset val="134"/>
      </rPr>
      <t>2189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</si>
  <si>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1199A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</si>
  <si>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r>
      <rPr>
        <sz val="10"/>
        <rFont val="方正公文小标宋"/>
        <charset val="134"/>
      </rPr>
      <t>红色</t>
    </r>
    <r>
      <rPr>
        <sz val="10"/>
        <rFont val="Arial"/>
        <charset val="134"/>
      </rPr>
      <t>,</t>
    </r>
    <r>
      <rPr>
        <sz val="10"/>
        <rFont val="方正公文小标宋"/>
        <charset val="134"/>
      </rPr>
      <t>白色，蓝色</t>
    </r>
    <r>
      <rPr>
        <sz val="10"/>
        <rFont val="Arial"/>
        <charset val="134"/>
      </rPr>
      <t xml:space="preserve">
red, white</t>
    </r>
    <r>
      <rPr>
        <sz val="10"/>
        <rFont val="方正公文小标宋"/>
        <charset val="134"/>
      </rPr>
      <t>，</t>
    </r>
    <r>
      <rPr>
        <sz val="10"/>
        <rFont val="Arial"/>
        <charset val="134"/>
      </rPr>
      <t>blue</t>
    </r>
  </si>
  <si>
    <t xml:space="preserve">125*80*74CM </t>
  </si>
  <si>
    <t>20KG   
23KG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</si>
  <si>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Arial"/>
        <charset val="134"/>
      </rPr>
      <t>12V7A</t>
    </r>
    <r>
      <rPr>
        <b/>
        <sz val="9"/>
        <rFont val="宋体"/>
        <charset val="134"/>
      </rPr>
      <t>电瓶</t>
    </r>
    <r>
      <rPr>
        <b/>
        <sz val="9"/>
        <rFont val="Arial"/>
        <charset val="134"/>
      </rPr>
      <t xml:space="preserve"> </t>
    </r>
    <r>
      <rPr>
        <b/>
        <sz val="9"/>
        <rFont val="宋体"/>
        <charset val="134"/>
      </rPr>
      <t>手机遥控</t>
    </r>
    <r>
      <rPr>
        <b/>
        <sz val="9"/>
        <rFont val="Arial"/>
        <charset val="134"/>
      </rPr>
      <t xml:space="preserve">  </t>
    </r>
    <r>
      <rPr>
        <b/>
        <sz val="9"/>
        <rFont val="宋体"/>
        <charset val="134"/>
      </rPr>
      <t>全时四驱</t>
    </r>
    <r>
      <rPr>
        <b/>
        <sz val="9"/>
        <rFont val="Arial"/>
        <charset val="134"/>
      </rPr>
      <t xml:space="preserve">380 </t>
    </r>
    <r>
      <rPr>
        <b/>
        <sz val="9"/>
        <rFont val="宋体"/>
        <charset val="134"/>
      </rPr>
      <t>早教系统（可连手机）</t>
    </r>
    <r>
      <rPr>
        <b/>
        <sz val="9"/>
        <rFont val="Arial"/>
        <charset val="134"/>
      </rPr>
      <t xml:space="preserve"> </t>
    </r>
    <r>
      <rPr>
        <b/>
        <sz val="9"/>
        <rFont val="宋体"/>
        <charset val="134"/>
      </rPr>
      <t>独立摇摆</t>
    </r>
    <r>
      <rPr>
        <b/>
        <sz val="9"/>
        <rFont val="Arial"/>
        <charset val="134"/>
      </rPr>
      <t xml:space="preserve">  </t>
    </r>
    <r>
      <rPr>
        <b/>
        <sz val="9"/>
        <rFont val="宋体"/>
        <charset val="134"/>
      </rPr>
      <t>双开门</t>
    </r>
    <r>
      <rPr>
        <b/>
        <sz val="9"/>
        <rFont val="Arial"/>
        <charset val="134"/>
      </rPr>
      <t xml:space="preserve"> </t>
    </r>
    <r>
      <rPr>
        <b/>
        <sz val="9"/>
        <rFont val="宋体"/>
        <charset val="134"/>
      </rPr>
      <t>一键启动</t>
    </r>
    <r>
      <rPr>
        <b/>
        <sz val="9"/>
        <rFont val="Arial"/>
        <charset val="134"/>
      </rPr>
      <t xml:space="preserve"> </t>
    </r>
    <r>
      <rPr>
        <b/>
        <sz val="9"/>
        <rFont val="宋体"/>
        <charset val="134"/>
      </rPr>
      <t>电量显示</t>
    </r>
    <r>
      <rPr>
        <b/>
        <sz val="9"/>
        <rFont val="Arial"/>
        <charset val="134"/>
      </rPr>
      <t xml:space="preserve"> </t>
    </r>
    <r>
      <rPr>
        <b/>
        <sz val="9"/>
        <rFont val="宋体"/>
        <charset val="134"/>
      </rPr>
      <t>四轮避震</t>
    </r>
    <r>
      <rPr>
        <b/>
        <sz val="9"/>
        <rFont val="Arial"/>
        <charset val="134"/>
      </rPr>
      <t xml:space="preserve">                                                                                 12V7A battery mobile phone remote control full-time four-wheel drive 380 early education system (mobile phone can be connected) independent swing double door one-button start power display four-wheel shock absorbency</t>
    </r>
  </si>
  <si>
    <t>皮座 Leather seats +20RMB 
   EVA轮 EVA soft wheel +90RMB</t>
  </si>
  <si>
    <r>
      <rPr>
        <b/>
        <sz val="11"/>
        <rFont val="Arial"/>
        <charset val="134"/>
      </rPr>
      <t>1199A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涂鸦</t>
    </r>
    <r>
      <rPr>
        <b/>
        <sz val="11"/>
        <rFont val="Arial"/>
        <charset val="134"/>
      </rPr>
      <t xml:space="preserve">   
+graffiti      </t>
    </r>
  </si>
  <si>
    <r>
      <rPr>
        <sz val="10"/>
        <rFont val="方正公文小标宋"/>
        <charset val="134"/>
      </rPr>
      <t>涂鸦</t>
    </r>
    <r>
      <rPr>
        <sz val="10"/>
        <rFont val="Arial"/>
        <charset val="134"/>
      </rPr>
      <t xml:space="preserve">   graffiti </t>
    </r>
  </si>
  <si>
    <r>
      <rPr>
        <b/>
        <sz val="11"/>
        <rFont val="Arial"/>
        <charset val="134"/>
      </rPr>
      <t>2188                         
6V4A*2</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</si>
  <si>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sz val="10"/>
        <rFont val="方正公文小标宋"/>
        <charset val="134"/>
      </rPr>
      <t>红色，白色，</t>
    </r>
    <r>
      <rPr>
        <sz val="10"/>
        <rFont val="Arial"/>
        <charset val="134"/>
      </rPr>
      <t xml:space="preserve">
</t>
    </r>
    <r>
      <rPr>
        <sz val="10"/>
        <rFont val="方正公文小标宋"/>
        <charset val="134"/>
      </rPr>
      <t>蓝色，绿色，</t>
    </r>
    <r>
      <rPr>
        <sz val="10"/>
        <rFont val="Arial"/>
        <charset val="134"/>
      </rPr>
      <t xml:space="preserve">
red</t>
    </r>
    <r>
      <rPr>
        <sz val="10"/>
        <rFont val="方正公文小标宋"/>
        <charset val="134"/>
      </rPr>
      <t>，</t>
    </r>
    <r>
      <rPr>
        <sz val="10"/>
        <rFont val="Arial"/>
        <charset val="134"/>
      </rPr>
      <t>white</t>
    </r>
    <r>
      <rPr>
        <sz val="10"/>
        <rFont val="方正公文小标宋"/>
        <charset val="134"/>
      </rPr>
      <t>，</t>
    </r>
    <r>
      <rPr>
        <sz val="10"/>
        <rFont val="Arial"/>
        <charset val="134"/>
      </rPr>
      <t xml:space="preserve">
blue</t>
    </r>
    <r>
      <rPr>
        <sz val="10"/>
        <rFont val="方正公文小标宋"/>
        <charset val="134"/>
      </rPr>
      <t>，</t>
    </r>
    <r>
      <rPr>
        <sz val="10"/>
        <rFont val="Arial"/>
        <charset val="134"/>
      </rPr>
      <t>green</t>
    </r>
    <r>
      <rPr>
        <sz val="10"/>
        <rFont val="方正公文小标宋"/>
        <charset val="134"/>
      </rPr>
      <t>，</t>
    </r>
  </si>
  <si>
    <t xml:space="preserve">115*70*76 CM </t>
  </si>
  <si>
    <t>17KG   
19.8KG</t>
  </si>
  <si>
    <r>
      <rPr>
        <b/>
        <sz val="9"/>
        <color rgb="FFFF0000"/>
        <rFont val="Arial"/>
        <charset val="134"/>
      </rPr>
      <t xml:space="preserve"> (6V4A*2</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手机遥控，一键启动，</t>
    </r>
    <r>
      <rPr>
        <b/>
        <sz val="9"/>
        <rFont val="Arial"/>
        <charset val="134"/>
      </rPr>
      <t>2,4g</t>
    </r>
    <r>
      <rPr>
        <b/>
        <sz val="9"/>
        <rFont val="宋体"/>
        <charset val="134"/>
      </rPr>
      <t>一对一遥，电量显示，前后摇摆功能，早教功能，英语故事，炫酷日行灯，</t>
    </r>
    <r>
      <rPr>
        <b/>
        <sz val="9"/>
        <rFont val="Arial"/>
        <charset val="134"/>
      </rPr>
      <t>USB</t>
    </r>
    <r>
      <rPr>
        <b/>
        <sz val="9"/>
        <rFont val="宋体"/>
        <charset val="134"/>
      </rPr>
      <t>插口，</t>
    </r>
    <r>
      <rPr>
        <b/>
        <sz val="9"/>
        <rFont val="Arial"/>
        <charset val="134"/>
      </rPr>
      <t>MP3</t>
    </r>
    <r>
      <rPr>
        <b/>
        <sz val="9"/>
        <rFont val="宋体"/>
        <charset val="134"/>
      </rPr>
      <t>插口，四轮避震，双开门，双电双驱</t>
    </r>
    <r>
      <rPr>
        <b/>
        <sz val="9"/>
        <rFont val="Arial"/>
        <charset val="134"/>
      </rPr>
      <t xml:space="preserve">                
 Mobile remote control, one button start, 2,4g one to one remote, power display, rocking function, early education function, English story, cool day running light, USB jack, MP3 jack, four wheel shock absorber, double door, double electric double drive</t>
    </r>
  </si>
  <si>
    <t>皮座 Leather seats +20RMB 
   EVA轮 EVA soft wheel +70RMB</t>
  </si>
  <si>
    <r>
      <rPr>
        <b/>
        <sz val="11"/>
        <rFont val="Arial"/>
        <charset val="134"/>
      </rPr>
      <t>2188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</si>
  <si>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手机遥控，一键启动，</t>
    </r>
    <r>
      <rPr>
        <b/>
        <sz val="9"/>
        <rFont val="Arial"/>
        <charset val="134"/>
      </rPr>
      <t>2,4g</t>
    </r>
    <r>
      <rPr>
        <b/>
        <sz val="9"/>
        <rFont val="宋体"/>
        <charset val="134"/>
      </rPr>
      <t>一对一遥，电量显示，前后摇摆功能，早教功能，英语故事，炫酷日行灯，</t>
    </r>
    <r>
      <rPr>
        <b/>
        <sz val="9"/>
        <rFont val="Arial"/>
        <charset val="134"/>
      </rPr>
      <t>USB</t>
    </r>
    <r>
      <rPr>
        <b/>
        <sz val="9"/>
        <rFont val="宋体"/>
        <charset val="134"/>
      </rPr>
      <t>插口，</t>
    </r>
    <r>
      <rPr>
        <b/>
        <sz val="9"/>
        <rFont val="Arial"/>
        <charset val="134"/>
      </rPr>
      <t>MP3</t>
    </r>
    <r>
      <rPr>
        <b/>
        <sz val="9"/>
        <rFont val="宋体"/>
        <charset val="134"/>
      </rPr>
      <t>插口，四轮避震，双开门</t>
    </r>
    <r>
      <rPr>
        <b/>
        <sz val="9"/>
        <rFont val="Arial"/>
        <charset val="134"/>
      </rPr>
      <t xml:space="preserve">              
Mobile remote control, one button start, 2,4g one to one remote, power display, rocking function, early education function, English story, cool day running light, USB jack, MP3 jack, four wheel shock absorber, double door</t>
    </r>
  </si>
  <si>
    <r>
      <rPr>
        <b/>
        <sz val="11"/>
        <rFont val="Arial"/>
        <charset val="134"/>
      </rPr>
      <t>2188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</si>
  <si>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烤漆红，烤漆蓝，</t>
    </r>
    <r>
      <rPr>
        <sz val="10"/>
        <rFont val="Arial"/>
        <charset val="134"/>
      </rPr>
      <t xml:space="preserve">
Baking paint red 
Baking paint blue</t>
    </r>
  </si>
  <si>
    <r>
      <rPr>
        <b/>
        <sz val="11"/>
        <rFont val="Arial"/>
        <charset val="134"/>
      </rPr>
      <t>1199                          
6V4A*2</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</si>
  <si>
    <r>
      <rPr>
        <sz val="10"/>
        <rFont val="方正公文小标宋"/>
        <charset val="134"/>
      </rPr>
      <t>白色，</t>
    </r>
    <r>
      <rPr>
        <sz val="10"/>
        <rFont val="Arial"/>
        <charset val="134"/>
      </rPr>
      <t xml:space="preserve"> </t>
    </r>
    <r>
      <rPr>
        <sz val="10"/>
        <rFont val="方正公文小标宋"/>
        <charset val="134"/>
      </rPr>
      <t>红色，</t>
    </r>
    <r>
      <rPr>
        <sz val="10"/>
        <rFont val="Arial"/>
        <charset val="134"/>
      </rPr>
      <t xml:space="preserve">
 </t>
    </r>
    <r>
      <rPr>
        <sz val="10"/>
        <rFont val="方正公文小标宋"/>
        <charset val="134"/>
      </rPr>
      <t>桔色，</t>
    </r>
    <r>
      <rPr>
        <sz val="10"/>
        <rFont val="Arial"/>
        <charset val="134"/>
      </rPr>
      <t xml:space="preserve"> </t>
    </r>
    <r>
      <rPr>
        <sz val="10"/>
        <rFont val="方正公文小标宋"/>
        <charset val="134"/>
      </rPr>
      <t>绿色，</t>
    </r>
    <r>
      <rPr>
        <sz val="10"/>
        <rFont val="Arial"/>
        <charset val="134"/>
      </rPr>
      <t xml:space="preserve">           White</t>
    </r>
    <r>
      <rPr>
        <sz val="10"/>
        <rFont val="方正公文小标宋"/>
        <charset val="134"/>
      </rPr>
      <t>，</t>
    </r>
    <r>
      <rPr>
        <sz val="10"/>
        <rFont val="Arial"/>
        <charset val="134"/>
      </rPr>
      <t>red</t>
    </r>
    <r>
      <rPr>
        <sz val="10"/>
        <rFont val="方正公文小标宋"/>
        <charset val="134"/>
      </rPr>
      <t>，</t>
    </r>
    <r>
      <rPr>
        <sz val="10"/>
        <rFont val="Arial"/>
        <charset val="134"/>
      </rPr>
      <t>orange</t>
    </r>
    <r>
      <rPr>
        <sz val="10"/>
        <rFont val="方正公文小标宋"/>
        <charset val="134"/>
      </rPr>
      <t>，</t>
    </r>
    <r>
      <rPr>
        <sz val="10"/>
        <rFont val="Arial"/>
        <charset val="134"/>
      </rPr>
      <t>green</t>
    </r>
    <r>
      <rPr>
        <sz val="10"/>
        <rFont val="方正公文小标宋"/>
        <charset val="134"/>
      </rPr>
      <t>，</t>
    </r>
  </si>
  <si>
    <r>
      <rPr>
        <b/>
        <sz val="9"/>
        <color rgb="FFFF0000"/>
        <rFont val="Arial"/>
        <charset val="134"/>
      </rPr>
      <t>(6V4A*2</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Arial"/>
        <charset val="134"/>
      </rPr>
      <t>6V4</t>
    </r>
    <r>
      <rPr>
        <b/>
        <sz val="9"/>
        <rFont val="宋体"/>
        <charset val="134"/>
      </rPr>
      <t>电瓶</t>
    </r>
    <r>
      <rPr>
        <b/>
        <sz val="9"/>
        <rFont val="Arial"/>
        <charset val="134"/>
      </rPr>
      <t>*2 380</t>
    </r>
    <r>
      <rPr>
        <b/>
        <sz val="9"/>
        <rFont val="宋体"/>
        <charset val="134"/>
      </rPr>
      <t>马达</t>
    </r>
    <r>
      <rPr>
        <b/>
        <sz val="9"/>
        <rFont val="Arial"/>
        <charset val="134"/>
      </rPr>
      <t>*2</t>
    </r>
    <r>
      <rPr>
        <b/>
        <sz val="9"/>
        <rFont val="宋体"/>
        <charset val="134"/>
      </rPr>
      <t>前后摇摆手机遥控早教系统</t>
    </r>
    <r>
      <rPr>
        <b/>
        <sz val="9"/>
        <rFont val="Arial"/>
        <charset val="134"/>
      </rPr>
      <t xml:space="preserve"> </t>
    </r>
    <r>
      <rPr>
        <b/>
        <sz val="9"/>
        <rFont val="宋体"/>
        <charset val="134"/>
      </rPr>
      <t>双开门</t>
    </r>
    <r>
      <rPr>
        <b/>
        <sz val="9"/>
        <rFont val="Arial"/>
        <charset val="134"/>
      </rPr>
      <t xml:space="preserve"> </t>
    </r>
    <r>
      <rPr>
        <b/>
        <sz val="9"/>
        <rFont val="宋体"/>
        <charset val="134"/>
      </rPr>
      <t>一键启动</t>
    </r>
    <r>
      <rPr>
        <b/>
        <sz val="9"/>
        <rFont val="Arial"/>
        <charset val="134"/>
      </rPr>
      <t xml:space="preserve"> </t>
    </r>
    <r>
      <rPr>
        <b/>
        <sz val="9"/>
        <rFont val="宋体"/>
        <charset val="134"/>
      </rPr>
      <t>电量显示</t>
    </r>
    <r>
      <rPr>
        <b/>
        <sz val="9"/>
        <rFont val="Arial"/>
        <charset val="134"/>
      </rPr>
      <t xml:space="preserve"> </t>
    </r>
    <r>
      <rPr>
        <b/>
        <sz val="9"/>
        <rFont val="宋体"/>
        <charset val="134"/>
      </rPr>
      <t>四轮避震</t>
    </r>
    <r>
      <rPr>
        <b/>
        <sz val="9"/>
        <rFont val="Arial"/>
        <charset val="134"/>
      </rPr>
      <t xml:space="preserve">                                                                                                                                                                                                                                               6V4 battery *2 380 motor *2 sway back and forth remote control early education system of mobile phone double door one-button start power display four-wheel shock absorbers</t>
    </r>
  </si>
  <si>
    <r>
      <rPr>
        <b/>
        <sz val="11"/>
        <rFont val="Arial"/>
        <charset val="134"/>
      </rPr>
      <t>1199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</si>
  <si>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Arial"/>
        <charset val="134"/>
      </rPr>
      <t>12V7A</t>
    </r>
    <r>
      <rPr>
        <b/>
        <sz val="9"/>
        <rFont val="宋体"/>
        <charset val="134"/>
      </rPr>
      <t>电瓶</t>
    </r>
    <r>
      <rPr>
        <b/>
        <sz val="9"/>
        <rFont val="Arial"/>
        <charset val="134"/>
      </rPr>
      <t xml:space="preserve"> </t>
    </r>
    <r>
      <rPr>
        <b/>
        <sz val="9"/>
        <rFont val="宋体"/>
        <charset val="134"/>
      </rPr>
      <t>手机遥控</t>
    </r>
    <r>
      <rPr>
        <b/>
        <sz val="9"/>
        <rFont val="Arial"/>
        <charset val="134"/>
      </rPr>
      <t xml:space="preserve">  </t>
    </r>
    <r>
      <rPr>
        <b/>
        <sz val="9"/>
        <rFont val="宋体"/>
        <charset val="134"/>
      </rPr>
      <t>全时四驱</t>
    </r>
    <r>
      <rPr>
        <b/>
        <sz val="9"/>
        <rFont val="Arial"/>
        <charset val="134"/>
      </rPr>
      <t xml:space="preserve">380 </t>
    </r>
    <r>
      <rPr>
        <b/>
        <sz val="9"/>
        <rFont val="宋体"/>
        <charset val="134"/>
      </rPr>
      <t>早教系统（可连手机）</t>
    </r>
    <r>
      <rPr>
        <b/>
        <sz val="9"/>
        <rFont val="Arial"/>
        <charset val="134"/>
      </rPr>
      <t xml:space="preserve"> </t>
    </r>
    <r>
      <rPr>
        <b/>
        <sz val="9"/>
        <rFont val="宋体"/>
        <charset val="134"/>
      </rPr>
      <t>独立摇摆</t>
    </r>
    <r>
      <rPr>
        <b/>
        <sz val="9"/>
        <rFont val="Arial"/>
        <charset val="134"/>
      </rPr>
      <t xml:space="preserve">  </t>
    </r>
    <r>
      <rPr>
        <b/>
        <sz val="9"/>
        <rFont val="宋体"/>
        <charset val="134"/>
      </rPr>
      <t>双开门</t>
    </r>
    <r>
      <rPr>
        <b/>
        <sz val="9"/>
        <rFont val="Arial"/>
        <charset val="134"/>
      </rPr>
      <t xml:space="preserve"> </t>
    </r>
    <r>
      <rPr>
        <b/>
        <sz val="9"/>
        <rFont val="宋体"/>
        <charset val="134"/>
      </rPr>
      <t>一键启动</t>
    </r>
    <r>
      <rPr>
        <b/>
        <sz val="9"/>
        <rFont val="Arial"/>
        <charset val="134"/>
      </rPr>
      <t xml:space="preserve"> </t>
    </r>
    <r>
      <rPr>
        <b/>
        <sz val="9"/>
        <rFont val="宋体"/>
        <charset val="134"/>
      </rPr>
      <t>电量显示</t>
    </r>
    <r>
      <rPr>
        <b/>
        <sz val="9"/>
        <rFont val="Arial"/>
        <charset val="134"/>
      </rPr>
      <t xml:space="preserve"> </t>
    </r>
    <r>
      <rPr>
        <b/>
        <sz val="9"/>
        <rFont val="宋体"/>
        <charset val="134"/>
      </rPr>
      <t>四轮避震</t>
    </r>
    <r>
      <rPr>
        <b/>
        <sz val="9"/>
        <rFont val="Arial"/>
        <charset val="134"/>
      </rPr>
      <t xml:space="preserve">                                                                             Four-wheel drive configuration:                                                                                    12 v7a battery cell phone remote control Full-time four-wheel 380 early education system (connected to mobile phone) independent swing double door one-button start power display four-wheel shock absorbers</t>
    </r>
  </si>
  <si>
    <r>
      <rPr>
        <b/>
        <sz val="11"/>
        <rFont val="Arial"/>
        <charset val="134"/>
      </rPr>
      <t>1199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涂鸦</t>
    </r>
    <r>
      <rPr>
        <b/>
        <sz val="11"/>
        <rFont val="Arial"/>
        <charset val="134"/>
      </rPr>
      <t xml:space="preserve">  
+ graffiti </t>
    </r>
  </si>
  <si>
    <r>
      <rPr>
        <b/>
        <sz val="11"/>
        <rFont val="Arial"/>
        <charset val="134"/>
      </rPr>
      <t xml:space="preserve">2199A                          
</t>
    </r>
    <r>
      <rPr>
        <b/>
        <sz val="11"/>
        <color rgb="FFFF0000"/>
        <rFont val="Arial"/>
        <charset val="134"/>
      </rPr>
      <t>12V4.5A*1</t>
    </r>
    <r>
      <rPr>
        <b/>
        <sz val="11"/>
        <rFont val="宋体"/>
        <charset val="134"/>
      </rPr>
      <t>铅酸电池</t>
    </r>
    <r>
      <rPr>
        <b/>
        <sz val="11"/>
        <rFont val="Arial"/>
        <charset val="134"/>
      </rPr>
      <t xml:space="preserve">
Lead-acid battery
</t>
    </r>
    <r>
      <rPr>
        <b/>
        <sz val="11"/>
        <color rgb="FFFF0000"/>
        <rFont val="Arial"/>
        <charset val="134"/>
      </rPr>
      <t xml:space="preserve">12V380*2  </t>
    </r>
    <r>
      <rPr>
        <b/>
        <sz val="11"/>
        <rFont val="宋体"/>
        <charset val="134"/>
      </rPr>
      <t>电机</t>
    </r>
    <r>
      <rPr>
        <b/>
        <sz val="11"/>
        <rFont val="Arial"/>
        <charset val="134"/>
      </rPr>
      <t xml:space="preserve"> motor       </t>
    </r>
  </si>
  <si>
    <r>
      <rPr>
        <sz val="10"/>
        <rFont val="方正公文小标宋"/>
        <charset val="134"/>
      </rPr>
      <t>白色，</t>
    </r>
    <r>
      <rPr>
        <sz val="10"/>
        <rFont val="Arial"/>
        <charset val="134"/>
      </rPr>
      <t xml:space="preserve"> </t>
    </r>
    <r>
      <rPr>
        <sz val="10"/>
        <rFont val="方正公文小标宋"/>
        <charset val="134"/>
      </rPr>
      <t>红色，</t>
    </r>
    <r>
      <rPr>
        <sz val="10"/>
        <rFont val="Arial"/>
        <charset val="134"/>
      </rPr>
      <t xml:space="preserve">
</t>
    </r>
    <r>
      <rPr>
        <sz val="10"/>
        <rFont val="方正公文小标宋"/>
        <charset val="134"/>
      </rPr>
      <t>灰色，黑警车，</t>
    </r>
    <r>
      <rPr>
        <sz val="10"/>
        <rFont val="Arial"/>
        <charset val="134"/>
      </rPr>
      <t xml:space="preserve">
White, red,
Grey, black police car,</t>
    </r>
  </si>
  <si>
    <t>119*72*65 CM</t>
  </si>
  <si>
    <t>18KG  20.5KG</t>
  </si>
  <si>
    <r>
      <rPr>
        <b/>
        <sz val="9"/>
        <rFont val="宋体"/>
        <charset val="134"/>
      </rPr>
      <t>前后摇摆，支持手机遥控，早教系统</t>
    </r>
    <r>
      <rPr>
        <b/>
        <sz val="9"/>
        <rFont val="Arial"/>
        <charset val="134"/>
      </rPr>
      <t xml:space="preserve"> </t>
    </r>
    <r>
      <rPr>
        <b/>
        <sz val="9"/>
        <rFont val="宋体"/>
        <charset val="134"/>
      </rPr>
      <t>，双开门，</t>
    </r>
    <r>
      <rPr>
        <b/>
        <sz val="9"/>
        <rFont val="Arial"/>
        <charset val="134"/>
      </rPr>
      <t xml:space="preserve"> </t>
    </r>
    <r>
      <rPr>
        <b/>
        <sz val="9"/>
        <rFont val="宋体"/>
        <charset val="134"/>
      </rPr>
      <t>一键启动，电量显示</t>
    </r>
    <r>
      <rPr>
        <b/>
        <sz val="9"/>
        <rFont val="Arial"/>
        <charset val="134"/>
      </rPr>
      <t xml:space="preserve"> </t>
    </r>
    <r>
      <rPr>
        <b/>
        <sz val="9"/>
        <rFont val="宋体"/>
        <charset val="134"/>
      </rPr>
      <t>，四轮避震，有音乐</t>
    </r>
    <r>
      <rPr>
        <b/>
        <sz val="9"/>
        <rFont val="Arial"/>
        <charset val="134"/>
      </rPr>
      <t xml:space="preserve"> </t>
    </r>
    <r>
      <rPr>
        <b/>
        <sz val="9"/>
        <rFont val="宋体"/>
        <charset val="134"/>
      </rPr>
      <t>灯光</t>
    </r>
    <r>
      <rPr>
        <b/>
        <sz val="9"/>
        <color rgb="FFFF0000"/>
        <rFont val="Arial"/>
        <charset val="134"/>
      </rPr>
      <t xml:space="preserve">
Swings back and forth, supports mobile phone remote control, early education system, double doors, one-button start, battery level display, four-wheel shock absorption, with music and lights</t>
    </r>
  </si>
  <si>
    <r>
      <rPr>
        <b/>
        <sz val="11"/>
        <rFont val="Arial"/>
        <charset val="134"/>
      </rPr>
      <t xml:space="preserve">2199A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</si>
  <si>
    <r>
      <rPr>
        <b/>
        <sz val="11"/>
        <rFont val="Arial"/>
        <charset val="134"/>
      </rPr>
      <t xml:space="preserve">2199A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 +paint  </t>
    </r>
    <r>
      <rPr>
        <b/>
        <sz val="11"/>
        <rFont val="Arial"/>
        <charset val="134"/>
      </rPr>
      <t xml:space="preserve">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</si>
  <si>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烤漆银</t>
    </r>
    <r>
      <rPr>
        <sz val="10"/>
        <rFont val="Arial"/>
        <charset val="134"/>
      </rPr>
      <t xml:space="preserve">
paint  red 
paint  black
paint  silver</t>
    </r>
  </si>
  <si>
    <r>
      <rPr>
        <b/>
        <sz val="11"/>
        <rFont val="Arial"/>
        <charset val="134"/>
      </rPr>
      <t xml:space="preserve">2199A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 +paint    
</t>
    </r>
    <r>
      <rPr>
        <b/>
        <sz val="11"/>
        <rFont val="Arial"/>
        <charset val="134"/>
      </rPr>
      <t>+</t>
    </r>
    <r>
      <rPr>
        <b/>
        <sz val="11"/>
        <rFont val="宋体"/>
        <charset val="134"/>
      </rPr>
      <t>皮座椅</t>
    </r>
    <r>
      <rPr>
        <b/>
        <sz val="11"/>
        <rFont val="Arial"/>
        <charset val="134"/>
      </rPr>
      <t xml:space="preserve"> </t>
    </r>
    <r>
      <rPr>
        <b/>
        <sz val="11"/>
        <color rgb="FFFF0000"/>
        <rFont val="Arial"/>
        <charset val="134"/>
      </rPr>
      <t xml:space="preserve">
+Leather seats 
</t>
    </r>
    <r>
      <rPr>
        <b/>
        <sz val="11"/>
        <rFont val="Arial"/>
        <charset val="134"/>
      </rPr>
      <t xml:space="preserve"> +EVA</t>
    </r>
    <r>
      <rPr>
        <b/>
        <sz val="11"/>
        <rFont val="宋体"/>
        <charset val="134"/>
      </rPr>
      <t>轮</t>
    </r>
    <r>
      <rPr>
        <b/>
        <sz val="11"/>
        <color rgb="FFFF0000"/>
        <rFont val="Arial"/>
        <charset val="134"/>
      </rPr>
      <t xml:space="preserve">
+ EVA soft wheel</t>
    </r>
  </si>
  <si>
    <r>
      <rPr>
        <b/>
        <sz val="11"/>
        <rFont val="Arial"/>
        <charset val="134"/>
      </rPr>
      <t xml:space="preserve">5188
</t>
    </r>
    <r>
      <rPr>
        <b/>
        <sz val="11"/>
        <rFont val="宋体"/>
        <charset val="134"/>
      </rPr>
      <t>新品泡泡战车</t>
    </r>
    <r>
      <rPr>
        <b/>
        <sz val="11"/>
        <rFont val="Arial"/>
        <charset val="134"/>
      </rPr>
      <t xml:space="preserve">              NEW                   Bubble blower                          
12V7A*1</t>
    </r>
    <r>
      <rPr>
        <b/>
        <sz val="11"/>
        <rFont val="宋体"/>
        <charset val="134"/>
      </rPr>
      <t>铅酸电池</t>
    </r>
    <r>
      <rPr>
        <b/>
        <sz val="11"/>
        <rFont val="Arial"/>
        <charset val="134"/>
      </rPr>
      <t xml:space="preserve">
Lead-acid battery 
12V550*2 </t>
    </r>
    <r>
      <rPr>
        <b/>
        <sz val="11"/>
        <rFont val="宋体"/>
        <charset val="134"/>
      </rPr>
      <t>电机</t>
    </r>
    <r>
      <rPr>
        <b/>
        <sz val="11"/>
        <rFont val="Arial"/>
        <charset val="134"/>
      </rPr>
      <t xml:space="preserve"> motor 
</t>
    </r>
  </si>
  <si>
    <r>
      <rPr>
        <sz val="10"/>
        <rFont val="方正公文小标宋"/>
        <charset val="134"/>
      </rPr>
      <t>红，绿</t>
    </r>
    <r>
      <rPr>
        <sz val="10"/>
        <rFont val="Arial"/>
        <charset val="134"/>
      </rPr>
      <t xml:space="preserve">                            Red, green </t>
    </r>
  </si>
  <si>
    <t>90*57*65CM</t>
  </si>
  <si>
    <t>16.7KG/       19.9KG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</si>
  <si>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+ 12V550*2  </t>
    </r>
    <r>
      <rPr>
        <b/>
        <sz val="9"/>
        <color rgb="FFFF0000"/>
        <rFont val="宋体"/>
        <charset val="134"/>
      </rPr>
      <t>电机</t>
    </r>
    <r>
      <rPr>
        <b/>
        <sz val="9"/>
        <color rgb="FFFF0000"/>
        <rFont val="Arial"/>
        <charset val="134"/>
      </rPr>
      <t xml:space="preserve"> motor )                            
</t>
    </r>
    <r>
      <rPr>
        <b/>
        <sz val="9"/>
        <rFont val="宋体"/>
        <charset val="134"/>
      </rPr>
      <t>功能配置：电池</t>
    </r>
    <r>
      <rPr>
        <b/>
        <sz val="9"/>
        <rFont val="Arial"/>
        <charset val="134"/>
      </rPr>
      <t>12v7</t>
    </r>
    <r>
      <rPr>
        <b/>
        <sz val="9"/>
        <rFont val="宋体"/>
        <charset val="134"/>
      </rPr>
      <t>、电机</t>
    </r>
    <r>
      <rPr>
        <b/>
        <sz val="9"/>
        <rFont val="Arial"/>
        <charset val="134"/>
      </rPr>
      <t xml:space="preserve">550*2    </t>
    </r>
    <r>
      <rPr>
        <b/>
        <sz val="9"/>
        <rFont val="宋体"/>
        <charset val="134"/>
      </rPr>
      <t>电量显示</t>
    </r>
    <r>
      <rPr>
        <b/>
        <sz val="9"/>
        <rFont val="Arial"/>
        <charset val="134"/>
      </rPr>
      <t xml:space="preserve"> </t>
    </r>
    <r>
      <rPr>
        <b/>
        <sz val="9"/>
        <rFont val="宋体"/>
        <charset val="134"/>
      </rPr>
      <t>早教蓝牙系统（可连手机）</t>
    </r>
    <r>
      <rPr>
        <b/>
        <sz val="9"/>
        <rFont val="Arial"/>
        <charset val="134"/>
      </rPr>
      <t xml:space="preserve"> </t>
    </r>
    <r>
      <rPr>
        <b/>
        <sz val="9"/>
        <rFont val="宋体"/>
        <charset val="134"/>
      </rPr>
      <t>儿歌故事</t>
    </r>
    <r>
      <rPr>
        <b/>
        <sz val="9"/>
        <rFont val="Arial"/>
        <charset val="134"/>
      </rPr>
      <t xml:space="preserve">  </t>
    </r>
    <r>
      <rPr>
        <b/>
        <sz val="9"/>
        <rFont val="宋体"/>
        <charset val="134"/>
      </rPr>
      <t>绗绣座椅</t>
    </r>
    <r>
      <rPr>
        <b/>
        <sz val="9"/>
        <rFont val="Arial"/>
        <charset val="134"/>
      </rPr>
      <t xml:space="preserve"> 360</t>
    </r>
    <r>
      <rPr>
        <b/>
        <sz val="9"/>
        <rFont val="宋体"/>
        <charset val="134"/>
      </rPr>
      <t>度原地旋转</t>
    </r>
    <r>
      <rPr>
        <b/>
        <sz val="9"/>
        <rFont val="Arial"/>
        <charset val="134"/>
      </rPr>
      <t xml:space="preserve">                                                                          
Function configuration: Battery 12v7, motor 550*2 power display early education Bluetooth system (can be connected to mobile phone) quilted seat 360 degrees in place
+</t>
    </r>
    <r>
      <rPr>
        <b/>
        <sz val="9"/>
        <rFont val="宋体"/>
        <charset val="134"/>
      </rPr>
      <t>可</t>
    </r>
    <r>
      <rPr>
        <b/>
        <sz val="9"/>
        <rFont val="Arial"/>
        <charset val="134"/>
      </rPr>
      <t>360</t>
    </r>
    <r>
      <rPr>
        <b/>
        <sz val="9"/>
        <rFont val="宋体"/>
        <charset val="134"/>
      </rPr>
      <t>度原地旋转</t>
    </r>
    <r>
      <rPr>
        <b/>
        <sz val="9"/>
        <rFont val="Arial"/>
        <charset val="134"/>
      </rPr>
      <t xml:space="preserve">
</t>
    </r>
    <r>
      <rPr>
        <b/>
        <sz val="9"/>
        <color rgb="FFFF0000"/>
        <rFont val="Arial"/>
        <charset val="134"/>
      </rPr>
      <t xml:space="preserve">+It can rotate 360 degrees in place   </t>
    </r>
    <r>
      <rPr>
        <b/>
        <sz val="9"/>
        <rFont val="Arial"/>
        <charset val="134"/>
      </rPr>
      <t xml:space="preserve">
 </t>
    </r>
    <r>
      <rPr>
        <b/>
        <sz val="9"/>
        <rFont val="宋体"/>
        <charset val="134"/>
      </rPr>
      <t>双扶手十孔发射泡泡系统</t>
    </r>
    <r>
      <rPr>
        <b/>
        <sz val="9"/>
        <rFont val="Arial"/>
        <charset val="134"/>
      </rPr>
      <t xml:space="preserve">
</t>
    </r>
    <r>
      <rPr>
        <b/>
        <sz val="9"/>
        <color rgb="FFFF0000"/>
        <rFont val="Arial"/>
        <charset val="134"/>
      </rPr>
      <t>Double handrail ten hole launch bubble system</t>
    </r>
  </si>
  <si>
    <t>3C</t>
  </si>
  <si>
    <r>
      <rPr>
        <b/>
        <sz val="11"/>
        <rFont val="Arial"/>
        <charset val="134"/>
      </rPr>
      <t xml:space="preserve">5188   
</t>
    </r>
    <r>
      <rPr>
        <b/>
        <sz val="11"/>
        <rFont val="宋体"/>
        <charset val="134"/>
      </rPr>
      <t>新品水弹战车</t>
    </r>
    <r>
      <rPr>
        <b/>
        <sz val="11"/>
        <rFont val="Arial"/>
        <charset val="134"/>
      </rPr>
      <t xml:space="preserve">              NEW                  
Water bomb truck                        
12V7A*1</t>
    </r>
    <r>
      <rPr>
        <b/>
        <sz val="11"/>
        <rFont val="宋体"/>
        <charset val="134"/>
      </rPr>
      <t>铅酸电池</t>
    </r>
    <r>
      <rPr>
        <b/>
        <sz val="11"/>
        <rFont val="Arial"/>
        <charset val="134"/>
      </rPr>
      <t xml:space="preserve">Lead-acid battery 
12V550*2 </t>
    </r>
    <r>
      <rPr>
        <b/>
        <sz val="11"/>
        <rFont val="宋体"/>
        <charset val="134"/>
      </rPr>
      <t>电机</t>
    </r>
    <r>
      <rPr>
        <b/>
        <sz val="11"/>
        <rFont val="Arial"/>
        <charset val="134"/>
      </rPr>
      <t xml:space="preserve"> motor      </t>
    </r>
  </si>
  <si>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+ 12V550*2  </t>
    </r>
    <r>
      <rPr>
        <b/>
        <sz val="9"/>
        <color rgb="FFFF0000"/>
        <rFont val="宋体"/>
        <charset val="134"/>
      </rPr>
      <t>电机</t>
    </r>
    <r>
      <rPr>
        <b/>
        <sz val="9"/>
        <color rgb="FFFF0000"/>
        <rFont val="Arial"/>
        <charset val="134"/>
      </rPr>
      <t xml:space="preserve"> motor )                            
</t>
    </r>
    <r>
      <rPr>
        <b/>
        <sz val="9"/>
        <rFont val="宋体"/>
        <charset val="134"/>
      </rPr>
      <t>功能配置：电池</t>
    </r>
    <r>
      <rPr>
        <b/>
        <sz val="9"/>
        <rFont val="Arial"/>
        <charset val="134"/>
      </rPr>
      <t>12v7</t>
    </r>
    <r>
      <rPr>
        <b/>
        <sz val="9"/>
        <rFont val="宋体"/>
        <charset val="134"/>
      </rPr>
      <t>、电机</t>
    </r>
    <r>
      <rPr>
        <b/>
        <sz val="9"/>
        <rFont val="Arial"/>
        <charset val="134"/>
      </rPr>
      <t xml:space="preserve">550*2    </t>
    </r>
    <r>
      <rPr>
        <b/>
        <sz val="9"/>
        <rFont val="宋体"/>
        <charset val="134"/>
      </rPr>
      <t>电量显示</t>
    </r>
    <r>
      <rPr>
        <b/>
        <sz val="9"/>
        <rFont val="Arial"/>
        <charset val="134"/>
      </rPr>
      <t xml:space="preserve"> </t>
    </r>
    <r>
      <rPr>
        <b/>
        <sz val="9"/>
        <rFont val="宋体"/>
        <charset val="134"/>
      </rPr>
      <t>早教蓝牙系统（可连手机）</t>
    </r>
    <r>
      <rPr>
        <b/>
        <sz val="9"/>
        <rFont val="Arial"/>
        <charset val="134"/>
      </rPr>
      <t xml:space="preserve"> </t>
    </r>
    <r>
      <rPr>
        <b/>
        <sz val="9"/>
        <rFont val="宋体"/>
        <charset val="134"/>
      </rPr>
      <t>儿歌故事</t>
    </r>
    <r>
      <rPr>
        <b/>
        <sz val="9"/>
        <rFont val="Arial"/>
        <charset val="134"/>
      </rPr>
      <t xml:space="preserve">  </t>
    </r>
    <r>
      <rPr>
        <b/>
        <sz val="9"/>
        <rFont val="宋体"/>
        <charset val="134"/>
      </rPr>
      <t>绗绣座椅</t>
    </r>
    <r>
      <rPr>
        <b/>
        <sz val="9"/>
        <rFont val="Arial"/>
        <charset val="134"/>
      </rPr>
      <t xml:space="preserve"> 360</t>
    </r>
    <r>
      <rPr>
        <b/>
        <sz val="9"/>
        <rFont val="宋体"/>
        <charset val="134"/>
      </rPr>
      <t>度原地旋转</t>
    </r>
    <r>
      <rPr>
        <b/>
        <sz val="9"/>
        <rFont val="Arial"/>
        <charset val="134"/>
      </rPr>
      <t xml:space="preserve">                                                                          
Function configuration: Battery 12v7, motor 550*2 power display early education Bluetooth system (can be connected to mobile phone) quilted seat 360 degrees in place
+</t>
    </r>
    <r>
      <rPr>
        <b/>
        <sz val="9"/>
        <rFont val="宋体"/>
        <charset val="134"/>
      </rPr>
      <t>可</t>
    </r>
    <r>
      <rPr>
        <b/>
        <sz val="9"/>
        <rFont val="Arial"/>
        <charset val="134"/>
      </rPr>
      <t>360</t>
    </r>
    <r>
      <rPr>
        <b/>
        <sz val="9"/>
        <rFont val="宋体"/>
        <charset val="134"/>
      </rPr>
      <t>度原地旋转</t>
    </r>
    <r>
      <rPr>
        <b/>
        <sz val="9"/>
        <rFont val="Arial"/>
        <charset val="134"/>
      </rPr>
      <t xml:space="preserve">
</t>
    </r>
    <r>
      <rPr>
        <b/>
        <sz val="9"/>
        <color rgb="FFFF0000"/>
        <rFont val="Arial"/>
        <charset val="134"/>
      </rPr>
      <t xml:space="preserve">+It can rotate 360 degrees in place
</t>
    </r>
    <r>
      <rPr>
        <b/>
        <sz val="9"/>
        <rFont val="宋体"/>
        <charset val="134"/>
      </rPr>
      <t>发射水弹和激光瞄准系统</t>
    </r>
    <r>
      <rPr>
        <b/>
        <sz val="9"/>
        <rFont val="Arial"/>
        <charset val="134"/>
      </rPr>
      <t xml:space="preserve">   
</t>
    </r>
    <r>
      <rPr>
        <b/>
        <sz val="9"/>
        <color rgb="FFFF0000"/>
        <rFont val="Arial"/>
        <charset val="134"/>
      </rPr>
      <t xml:space="preserve"> Fire water bombs and laser targeting systems</t>
    </r>
  </si>
  <si>
    <t>LT</t>
  </si>
  <si>
    <r>
      <rPr>
        <b/>
        <sz val="11"/>
        <rFont val="Arial"/>
        <charset val="134"/>
      </rPr>
      <t xml:space="preserve">1028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390*2 </t>
    </r>
    <r>
      <rPr>
        <b/>
        <sz val="11"/>
        <rFont val="宋体"/>
        <charset val="134"/>
      </rPr>
      <t>电机</t>
    </r>
    <r>
      <rPr>
        <b/>
        <sz val="11"/>
        <rFont val="Arial"/>
        <charset val="134"/>
      </rPr>
      <t xml:space="preserve"> motor      </t>
    </r>
  </si>
  <si>
    <r>
      <rPr>
        <sz val="10"/>
        <rFont val="方正公文小标宋"/>
        <charset val="134"/>
      </rPr>
      <t>樱黄，桃粉，</t>
    </r>
    <r>
      <rPr>
        <sz val="10"/>
        <rFont val="Arial"/>
        <charset val="134"/>
      </rPr>
      <t xml:space="preserve">
</t>
    </r>
    <r>
      <rPr>
        <sz val="10"/>
        <rFont val="方正公文小标宋"/>
        <charset val="134"/>
      </rPr>
      <t>果绿，天蓝</t>
    </r>
    <r>
      <rPr>
        <sz val="10"/>
        <rFont val="Arial"/>
        <charset val="134"/>
      </rPr>
      <t>,                            Cherry yellow, peach pink, 
fruit green,
 blue sky</t>
    </r>
  </si>
  <si>
    <t>110X60X65CM</t>
  </si>
  <si>
    <r>
      <rPr>
        <b/>
        <sz val="9"/>
        <color rgb="FFFF0000"/>
        <rFont val="Arial"/>
        <charset val="134"/>
      </rPr>
      <t xml:space="preserve"> (12V4.5A*1</t>
    </r>
    <r>
      <rPr>
        <b/>
        <sz val="9"/>
        <color rgb="FFFF0000"/>
        <rFont val="宋体"/>
        <charset val="134"/>
      </rPr>
      <t>铅酸电池</t>
    </r>
    <r>
      <rPr>
        <b/>
        <sz val="9"/>
        <color rgb="FFFF0000"/>
        <rFont val="Arial"/>
        <charset val="134"/>
      </rPr>
      <t xml:space="preserve">Lead-acid battery + 12V390*2  </t>
    </r>
    <r>
      <rPr>
        <b/>
        <sz val="9"/>
        <color rgb="FFFF0000"/>
        <rFont val="宋体"/>
        <charset val="134"/>
      </rPr>
      <t>电机</t>
    </r>
    <r>
      <rPr>
        <b/>
        <sz val="9"/>
        <color rgb="FFFF0000"/>
        <rFont val="Arial"/>
        <charset val="134"/>
      </rPr>
      <t xml:space="preserve"> motor )                                        
</t>
    </r>
    <r>
      <rPr>
        <b/>
        <sz val="9"/>
        <rFont val="宋体"/>
        <charset val="134"/>
      </rPr>
      <t>功能配置：一键启动</t>
    </r>
    <r>
      <rPr>
        <b/>
        <sz val="9"/>
        <rFont val="Arial"/>
        <charset val="134"/>
      </rPr>
      <t>.</t>
    </r>
    <r>
      <rPr>
        <b/>
        <sz val="9"/>
        <rFont val="宋体"/>
        <charset val="134"/>
      </rPr>
      <t>多功能中控</t>
    </r>
    <r>
      <rPr>
        <b/>
        <sz val="9"/>
        <rFont val="Arial"/>
        <charset val="134"/>
      </rPr>
      <t>.</t>
    </r>
    <r>
      <rPr>
        <b/>
        <sz val="9"/>
        <rFont val="宋体"/>
        <charset val="134"/>
      </rPr>
      <t>电子摇摆功能</t>
    </r>
    <r>
      <rPr>
        <b/>
        <sz val="9"/>
        <rFont val="Arial"/>
        <charset val="134"/>
      </rPr>
      <t>.</t>
    </r>
    <r>
      <rPr>
        <b/>
        <sz val="9"/>
        <rFont val="宋体"/>
        <charset val="134"/>
      </rPr>
      <t>三档调节功能</t>
    </r>
    <r>
      <rPr>
        <b/>
        <sz val="9"/>
        <rFont val="Arial"/>
        <charset val="134"/>
      </rPr>
      <t>.</t>
    </r>
    <r>
      <rPr>
        <b/>
        <sz val="9"/>
        <rFont val="宋体"/>
        <charset val="134"/>
      </rPr>
      <t>缓启功能</t>
    </r>
    <r>
      <rPr>
        <b/>
        <sz val="9"/>
        <rFont val="Arial"/>
        <charset val="134"/>
      </rPr>
      <t>.</t>
    </r>
    <r>
      <rPr>
        <b/>
        <sz val="9"/>
        <rFont val="宋体"/>
        <charset val="134"/>
      </rPr>
      <t>双驱</t>
    </r>
    <r>
      <rPr>
        <b/>
        <sz val="9"/>
        <rFont val="Arial"/>
        <charset val="134"/>
      </rPr>
      <t>X390</t>
    </r>
    <r>
      <rPr>
        <b/>
        <sz val="9"/>
        <rFont val="宋体"/>
        <charset val="134"/>
      </rPr>
      <t>电机</t>
    </r>
    <r>
      <rPr>
        <b/>
        <sz val="9"/>
        <rFont val="Arial"/>
        <charset val="134"/>
      </rPr>
      <t>.12v4.5</t>
    </r>
    <r>
      <rPr>
        <b/>
        <sz val="9"/>
        <rFont val="宋体"/>
        <charset val="134"/>
      </rPr>
      <t>电池</t>
    </r>
    <r>
      <rPr>
        <b/>
        <sz val="9"/>
        <rFont val="Arial"/>
        <charset val="134"/>
      </rPr>
      <t>.</t>
    </r>
    <r>
      <rPr>
        <b/>
        <sz val="9"/>
        <rFont val="宋体"/>
        <charset val="134"/>
      </rPr>
      <t>安全双开门设计</t>
    </r>
    <r>
      <rPr>
        <b/>
        <sz val="9"/>
        <rFont val="Arial"/>
        <charset val="134"/>
      </rPr>
      <t>.</t>
    </r>
    <r>
      <rPr>
        <b/>
        <sz val="9"/>
        <rFont val="宋体"/>
        <charset val="134"/>
      </rPr>
      <t>音乐</t>
    </r>
    <r>
      <rPr>
        <b/>
        <sz val="9"/>
        <rFont val="Arial"/>
        <charset val="134"/>
      </rPr>
      <t>.</t>
    </r>
    <r>
      <rPr>
        <b/>
        <sz val="9"/>
        <rFont val="宋体"/>
        <charset val="134"/>
      </rPr>
      <t>故事</t>
    </r>
    <r>
      <rPr>
        <b/>
        <sz val="9"/>
        <rFont val="Arial"/>
        <charset val="134"/>
      </rPr>
      <t>.</t>
    </r>
    <r>
      <rPr>
        <b/>
        <sz val="9"/>
        <rFont val="宋体"/>
        <charset val="134"/>
      </rPr>
      <t>英语</t>
    </r>
    <r>
      <rPr>
        <b/>
        <sz val="9"/>
        <rFont val="Arial"/>
        <charset val="134"/>
      </rPr>
      <t>.</t>
    </r>
    <r>
      <rPr>
        <b/>
        <sz val="9"/>
        <rFont val="宋体"/>
        <charset val="134"/>
      </rPr>
      <t>电量显示</t>
    </r>
    <r>
      <rPr>
        <b/>
        <sz val="9"/>
        <rFont val="Arial"/>
        <charset val="134"/>
      </rPr>
      <t>.USB</t>
    </r>
    <r>
      <rPr>
        <b/>
        <sz val="9"/>
        <rFont val="宋体"/>
        <charset val="134"/>
      </rPr>
      <t>插口</t>
    </r>
    <r>
      <rPr>
        <b/>
        <sz val="9"/>
        <rFont val="Arial"/>
        <charset val="134"/>
      </rPr>
      <t>.</t>
    </r>
    <r>
      <rPr>
        <b/>
        <sz val="9"/>
        <rFont val="宋体"/>
        <charset val="134"/>
      </rPr>
      <t>动感音乐</t>
    </r>
    <r>
      <rPr>
        <b/>
        <sz val="9"/>
        <rFont val="Arial"/>
        <charset val="134"/>
      </rPr>
      <t>.</t>
    </r>
    <r>
      <rPr>
        <b/>
        <sz val="9"/>
        <rFont val="宋体"/>
        <charset val="134"/>
      </rPr>
      <t>炫丽灯光</t>
    </r>
    <r>
      <rPr>
        <b/>
        <sz val="9"/>
        <rFont val="Arial"/>
        <charset val="134"/>
      </rPr>
      <t>.</t>
    </r>
    <r>
      <rPr>
        <b/>
        <sz val="9"/>
        <rFont val="宋体"/>
        <charset val="134"/>
      </rPr>
      <t>手机遥控</t>
    </r>
    <r>
      <rPr>
        <b/>
        <sz val="9"/>
        <rFont val="Arial"/>
        <charset val="134"/>
      </rPr>
      <t xml:space="preserve">                                                                                                                        
Function configuration: One-click startup. Multi - function central control. Electronic swing function. Three adjustment function. Slow start function. Dual drive X390 motor.12v4.5 battery. Safety double door design. Music. Stories. English. Power display.USB port. Dynamic music. Bright lights. Mobile phone remote control</t>
    </r>
  </si>
  <si>
    <t>皮座 Leather seats +20RMB 
   EVA轮 EVA soft wheel +60RMB</t>
  </si>
  <si>
    <r>
      <rPr>
        <b/>
        <sz val="11"/>
        <rFont val="Arial"/>
        <charset val="134"/>
      </rPr>
      <t>528                          
12V4.5A*1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</si>
  <si>
    <r>
      <rPr>
        <sz val="10"/>
        <rFont val="方正公文小标宋"/>
        <charset val="134"/>
      </rPr>
      <t>红色</t>
    </r>
    <r>
      <rPr>
        <sz val="10"/>
        <rFont val="Arial"/>
        <charset val="134"/>
      </rPr>
      <t xml:space="preserve"> </t>
    </r>
    <r>
      <rPr>
        <sz val="10"/>
        <rFont val="方正公文小标宋"/>
        <charset val="134"/>
      </rPr>
      <t>白色</t>
    </r>
    <r>
      <rPr>
        <sz val="10"/>
        <rFont val="Arial"/>
        <charset val="134"/>
      </rPr>
      <t xml:space="preserve">                  Red white </t>
    </r>
  </si>
  <si>
    <t>117*63*58CM</t>
  </si>
  <si>
    <t>16.3KG     19.1KG</t>
  </si>
  <si>
    <r>
      <rPr>
        <b/>
        <sz val="9"/>
        <color rgb="FFFF0000"/>
        <rFont val="Arial"/>
        <charset val="134"/>
      </rPr>
      <t xml:space="preserve"> (12V4.5A*1</t>
    </r>
    <r>
      <rPr>
        <b/>
        <sz val="9"/>
        <color rgb="FFFF0000"/>
        <rFont val="宋体"/>
        <charset val="134"/>
      </rPr>
      <t>铅酸电池</t>
    </r>
    <r>
      <rPr>
        <b/>
        <sz val="9"/>
        <color rgb="FFFF0000"/>
        <rFont val="Arial"/>
        <charset val="134"/>
      </rPr>
      <t xml:space="preserve">Lead-acid battery + 12V390*2  </t>
    </r>
    <r>
      <rPr>
        <b/>
        <sz val="9"/>
        <color rgb="FFFF0000"/>
        <rFont val="宋体"/>
        <charset val="134"/>
      </rPr>
      <t>电机</t>
    </r>
    <r>
      <rPr>
        <b/>
        <sz val="9"/>
        <color rgb="FFFF0000"/>
        <rFont val="Arial"/>
        <charset val="134"/>
      </rPr>
      <t xml:space="preserve"> motor )                                        
</t>
    </r>
    <r>
      <rPr>
        <b/>
        <sz val="9"/>
        <rFont val="宋体"/>
        <charset val="134"/>
      </rPr>
      <t>仿真车一键开关，便携式拉杆，早教功能，音乐，故事，英语，电量显示，</t>
    </r>
    <r>
      <rPr>
        <b/>
        <sz val="9"/>
        <rFont val="Arial"/>
        <charset val="134"/>
      </rPr>
      <t>USB</t>
    </r>
    <r>
      <rPr>
        <b/>
        <sz val="9"/>
        <rFont val="宋体"/>
        <charset val="134"/>
      </rPr>
      <t>插口，四轮避震，多功能音乐播放器，下载手机</t>
    </r>
    <r>
      <rPr>
        <b/>
        <sz val="9"/>
        <rFont val="Arial"/>
        <charset val="134"/>
      </rPr>
      <t>APP</t>
    </r>
    <r>
      <rPr>
        <b/>
        <sz val="9"/>
        <rFont val="宋体"/>
        <charset val="134"/>
      </rPr>
      <t>，一键安装多功能方向盘</t>
    </r>
    <r>
      <rPr>
        <b/>
        <sz val="9"/>
        <rFont val="Arial"/>
        <charset val="134"/>
      </rPr>
      <t>.                                                                 Simulation car one-button switch, portable pull rod, early education function, music, stories, English, electricity display, USB jack, four-wheel shock absorber, multi-function music player, download mobile APP, one-button installation of multi-function steering wheel.</t>
    </r>
  </si>
  <si>
    <t>皮座 Leather seats +25RMB 
   EVA轮 EVA soft wheel +60RMB</t>
  </si>
  <si>
    <r>
      <rPr>
        <b/>
        <sz val="11"/>
        <rFont val="Arial"/>
        <charset val="134"/>
      </rPr>
      <t>528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</si>
  <si>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仿真车一键开关，便携式拉杆，早教功能，音乐，故事，英语，电量显示，</t>
    </r>
    <r>
      <rPr>
        <b/>
        <sz val="9"/>
        <rFont val="Arial"/>
        <charset val="134"/>
      </rPr>
      <t>USB</t>
    </r>
    <r>
      <rPr>
        <b/>
        <sz val="9"/>
        <rFont val="宋体"/>
        <charset val="134"/>
      </rPr>
      <t>插口，四轮避震，多功能音乐播放器，下载手机</t>
    </r>
    <r>
      <rPr>
        <b/>
        <sz val="9"/>
        <rFont val="Arial"/>
        <charset val="134"/>
      </rPr>
      <t>APP</t>
    </r>
    <r>
      <rPr>
        <b/>
        <sz val="9"/>
        <rFont val="宋体"/>
        <charset val="134"/>
      </rPr>
      <t>，一键安装多功能方向盘</t>
    </r>
    <r>
      <rPr>
        <b/>
        <sz val="9"/>
        <rFont val="Arial"/>
        <charset val="134"/>
      </rPr>
      <t>.                                                                 Simulation car one-button switch, portable pull rod, early education function, music, stories, English, electricity display, USB jack, four-wheel shock absorber, multi-function music player, download mobile APP, one-button installation of multi-function steering wheel.</t>
    </r>
  </si>
  <si>
    <r>
      <rPr>
        <b/>
        <sz val="11"/>
        <rFont val="Arial"/>
        <charset val="134"/>
      </rPr>
      <t>528                          
12V4.5A*1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</si>
  <si>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528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 paint  </t>
    </r>
  </si>
  <si>
    <r>
      <rPr>
        <b/>
        <sz val="11"/>
        <rFont val="Arial"/>
        <charset val="134"/>
      </rPr>
      <t>1198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</si>
  <si>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t>120*73*57CM</t>
  </si>
  <si>
    <t>19.2KG  23.5KG</t>
  </si>
  <si>
    <r>
      <rPr>
        <b/>
        <sz val="11"/>
        <rFont val="Arial"/>
        <charset val="134"/>
      </rPr>
      <t>1198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</si>
  <si>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1128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</si>
  <si>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r>
      <rPr>
        <sz val="10"/>
        <rFont val="方正公文小标宋"/>
        <charset val="134"/>
      </rPr>
      <t>红色，白色，绿色</t>
    </r>
    <r>
      <rPr>
        <sz val="10"/>
        <rFont val="Arial"/>
        <charset val="134"/>
      </rPr>
      <t xml:space="preserve">                  Red </t>
    </r>
    <r>
      <rPr>
        <sz val="10"/>
        <rFont val="方正公文小标宋"/>
        <charset val="134"/>
      </rPr>
      <t>，</t>
    </r>
    <r>
      <rPr>
        <sz val="10"/>
        <rFont val="Arial"/>
        <charset val="134"/>
      </rPr>
      <t>white</t>
    </r>
    <r>
      <rPr>
        <sz val="10"/>
        <rFont val="方正公文小标宋"/>
        <charset val="134"/>
      </rPr>
      <t>，</t>
    </r>
    <r>
      <rPr>
        <sz val="10"/>
        <rFont val="Arial"/>
        <charset val="134"/>
      </rPr>
      <t xml:space="preserve"> green</t>
    </r>
  </si>
  <si>
    <t>120X85X95CM</t>
  </si>
  <si>
    <t>21KG   24.5KG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</si>
  <si>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功能：一键启动，多功能中控，独立摇摆功能</t>
    </r>
    <r>
      <rPr>
        <b/>
        <sz val="9"/>
        <rFont val="Arial"/>
        <charset val="134"/>
      </rPr>
      <t xml:space="preserve"> </t>
    </r>
    <r>
      <rPr>
        <b/>
        <sz val="9"/>
        <rFont val="宋体"/>
        <charset val="134"/>
      </rPr>
      <t>，三档调节功能</t>
    </r>
    <r>
      <rPr>
        <b/>
        <sz val="9"/>
        <rFont val="Arial"/>
        <charset val="134"/>
      </rPr>
      <t xml:space="preserve"> </t>
    </r>
    <r>
      <rPr>
        <b/>
        <sz val="9"/>
        <rFont val="宋体"/>
        <charset val="134"/>
      </rPr>
      <t>，缓启功能，安全高双开门设计，音乐，故事，英语，电量显示，</t>
    </r>
    <r>
      <rPr>
        <b/>
        <sz val="9"/>
        <rFont val="Arial"/>
        <charset val="134"/>
      </rPr>
      <t>USB</t>
    </r>
    <r>
      <rPr>
        <b/>
        <sz val="9"/>
        <rFont val="宋体"/>
        <charset val="134"/>
      </rPr>
      <t>插口，动感音乐，炫丽灯光，手机遥控</t>
    </r>
    <r>
      <rPr>
        <b/>
        <sz val="9"/>
        <rFont val="Arial"/>
        <charset val="134"/>
      </rPr>
      <t xml:space="preserve">                                                                                                     Function: One key start, multi-function central control, independent swing function, three adjustment function, slow start power, safety high double door design, music, story, English, power display, USB jack, dynamic music, bright lights, mobile remote control</t>
    </r>
  </si>
  <si>
    <r>
      <rPr>
        <b/>
        <sz val="11"/>
        <rFont val="Arial"/>
        <charset val="134"/>
      </rPr>
      <t>528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</si>
  <si>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 xml:space="preserve">8808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390*4 </t>
    </r>
    <r>
      <rPr>
        <b/>
        <sz val="11"/>
        <rFont val="宋体"/>
        <charset val="134"/>
      </rPr>
      <t>电机</t>
    </r>
    <r>
      <rPr>
        <b/>
        <sz val="11"/>
        <rFont val="Arial"/>
        <charset val="134"/>
      </rPr>
      <t xml:space="preserve"> motor      </t>
    </r>
  </si>
  <si>
    <r>
      <rPr>
        <sz val="10"/>
        <rFont val="宋体"/>
        <charset val="134"/>
      </rPr>
      <t>灰色，</t>
    </r>
    <r>
      <rPr>
        <sz val="10"/>
        <rFont val="Arial"/>
        <charset val="134"/>
      </rPr>
      <t xml:space="preserve">Gray
</t>
    </r>
    <r>
      <rPr>
        <sz val="10"/>
        <rFont val="宋体"/>
        <charset val="134"/>
      </rPr>
      <t>粉色，</t>
    </r>
    <r>
      <rPr>
        <sz val="10"/>
        <rFont val="Arial"/>
        <charset val="134"/>
      </rPr>
      <t xml:space="preserve">pink
</t>
    </r>
    <r>
      <rPr>
        <sz val="10"/>
        <rFont val="宋体"/>
        <charset val="134"/>
      </rPr>
      <t>白色，</t>
    </r>
    <r>
      <rPr>
        <sz val="10"/>
        <rFont val="Arial"/>
        <charset val="134"/>
      </rPr>
      <t xml:space="preserve">white
</t>
    </r>
    <r>
      <rPr>
        <sz val="10"/>
        <rFont val="宋体"/>
        <charset val="134"/>
      </rPr>
      <t>红色，</t>
    </r>
    <r>
      <rPr>
        <sz val="10"/>
        <rFont val="Arial"/>
        <charset val="134"/>
      </rPr>
      <t>Red</t>
    </r>
  </si>
  <si>
    <t>134*84*73CM</t>
  </si>
  <si>
    <t>37.4KG
32.5KG</t>
  </si>
  <si>
    <r>
      <rPr>
        <b/>
        <sz val="9"/>
        <color theme="1"/>
        <rFont val="Arial"/>
        <charset val="134"/>
      </rPr>
      <t>12V7A</t>
    </r>
    <r>
      <rPr>
        <b/>
        <sz val="9"/>
        <color theme="1"/>
        <rFont val="宋体"/>
        <charset val="134"/>
      </rPr>
      <t>大电瓶，</t>
    </r>
    <r>
      <rPr>
        <b/>
        <sz val="9"/>
        <color theme="1"/>
        <rFont val="Arial"/>
        <charset val="134"/>
      </rPr>
      <t>390</t>
    </r>
    <r>
      <rPr>
        <b/>
        <sz val="9"/>
        <color theme="1"/>
        <rFont val="宋体"/>
        <charset val="134"/>
      </rPr>
      <t>四驱电机，动力更强劲，续航更持久，有早教音乐，</t>
    </r>
    <r>
      <rPr>
        <b/>
        <sz val="9"/>
        <color theme="1"/>
        <rFont val="Arial"/>
        <charset val="134"/>
      </rPr>
      <t>USB</t>
    </r>
    <r>
      <rPr>
        <b/>
        <sz val="9"/>
        <color theme="1"/>
        <rFont val="宋体"/>
        <charset val="134"/>
      </rPr>
      <t>接口，音量加减，炫彩灯光，蓝牙模式。</t>
    </r>
    <r>
      <rPr>
        <b/>
        <sz val="9"/>
        <color rgb="FFFF0000"/>
        <rFont val="Arial"/>
        <charset val="134"/>
      </rPr>
      <t xml:space="preserve">
12V7A large battery, 390 four-wheel drive motor, stronger power, longer range, early education music, USB interface, volume up and down, colorful lights, Bluetooth mode.
</t>
    </r>
  </si>
  <si>
    <t>皮座+30元
发泡轮+90元
轮子带灯+30元
烤漆+80元</t>
  </si>
  <si>
    <r>
      <rPr>
        <b/>
        <sz val="11"/>
        <rFont val="Arial"/>
        <charset val="134"/>
      </rPr>
      <t>2028                          
12V7A*1</t>
    </r>
    <r>
      <rPr>
        <b/>
        <sz val="11"/>
        <rFont val="宋体"/>
        <charset val="134"/>
      </rPr>
      <t>铅酸电池</t>
    </r>
    <r>
      <rPr>
        <b/>
        <sz val="11"/>
        <rFont val="Arial"/>
        <charset val="134"/>
      </rPr>
      <t xml:space="preserve">
Lead-acid battery 
12V550*2 </t>
    </r>
    <r>
      <rPr>
        <b/>
        <sz val="11"/>
        <rFont val="宋体"/>
        <charset val="134"/>
      </rPr>
      <t>电机</t>
    </r>
    <r>
      <rPr>
        <b/>
        <sz val="11"/>
        <rFont val="Arial"/>
        <charset val="134"/>
      </rPr>
      <t xml:space="preserve"> motor      </t>
    </r>
  </si>
  <si>
    <r>
      <rPr>
        <sz val="10"/>
        <rFont val="方正公文小标宋"/>
        <charset val="134"/>
      </rPr>
      <t>橙色，粉色，蓝色</t>
    </r>
    <r>
      <rPr>
        <sz val="10"/>
        <rFont val="Arial"/>
        <charset val="134"/>
      </rPr>
      <t xml:space="preserve">                        
Orange</t>
    </r>
    <r>
      <rPr>
        <sz val="10"/>
        <rFont val="方正公文小标宋"/>
        <charset val="134"/>
      </rPr>
      <t>，</t>
    </r>
    <r>
      <rPr>
        <sz val="10"/>
        <rFont val="Arial"/>
        <charset val="134"/>
      </rPr>
      <t>pink</t>
    </r>
    <r>
      <rPr>
        <sz val="10"/>
        <rFont val="方正公文小标宋"/>
        <charset val="134"/>
      </rPr>
      <t>，</t>
    </r>
    <r>
      <rPr>
        <sz val="10"/>
        <rFont val="Arial"/>
        <charset val="134"/>
      </rPr>
      <t>blue</t>
    </r>
    <r>
      <rPr>
        <sz val="10"/>
        <rFont val="方正公文小标宋"/>
        <charset val="134"/>
      </rPr>
      <t>，</t>
    </r>
  </si>
  <si>
    <t>123*78*63CM</t>
  </si>
  <si>
    <t>19KG   22.5KG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</si>
  <si>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+ 12V550*2  </t>
    </r>
    <r>
      <rPr>
        <b/>
        <sz val="9"/>
        <color rgb="FFFF0000"/>
        <rFont val="宋体"/>
        <charset val="134"/>
      </rPr>
      <t>电机</t>
    </r>
    <r>
      <rPr>
        <b/>
        <sz val="9"/>
        <color rgb="FFFF0000"/>
        <rFont val="Arial"/>
        <charset val="134"/>
      </rPr>
      <t xml:space="preserve"> motor )                          
</t>
    </r>
    <r>
      <rPr>
        <b/>
        <sz val="9"/>
        <rFont val="Arial"/>
        <charset val="134"/>
      </rPr>
      <t>12v7</t>
    </r>
    <r>
      <rPr>
        <b/>
        <sz val="9"/>
        <rFont val="宋体"/>
        <charset val="134"/>
      </rPr>
      <t>大电池</t>
    </r>
    <r>
      <rPr>
        <b/>
        <sz val="9"/>
        <rFont val="Arial"/>
        <charset val="134"/>
      </rPr>
      <t xml:space="preserve">  </t>
    </r>
    <r>
      <rPr>
        <b/>
        <sz val="9"/>
        <rFont val="宋体"/>
        <charset val="134"/>
      </rPr>
      <t>双驱</t>
    </r>
    <r>
      <rPr>
        <b/>
        <sz val="9"/>
        <rFont val="Arial"/>
        <charset val="134"/>
      </rPr>
      <t xml:space="preserve"> 550</t>
    </r>
    <r>
      <rPr>
        <b/>
        <sz val="9"/>
        <rFont val="宋体"/>
        <charset val="134"/>
      </rPr>
      <t>电机，手机</t>
    </r>
    <r>
      <rPr>
        <b/>
        <sz val="9"/>
        <rFont val="Arial"/>
        <charset val="134"/>
      </rPr>
      <t>APP.</t>
    </r>
    <r>
      <rPr>
        <b/>
        <sz val="9"/>
        <rFont val="宋体"/>
        <charset val="134"/>
      </rPr>
      <t>遥控自驾</t>
    </r>
    <r>
      <rPr>
        <b/>
        <sz val="9"/>
        <rFont val="Arial"/>
        <charset val="134"/>
      </rPr>
      <t xml:space="preserve">  </t>
    </r>
    <r>
      <rPr>
        <b/>
        <sz val="9"/>
        <rFont val="宋体"/>
        <charset val="134"/>
      </rPr>
      <t>带蓝牙音乐</t>
    </r>
    <r>
      <rPr>
        <b/>
        <sz val="9"/>
        <rFont val="Arial"/>
        <charset val="134"/>
      </rPr>
      <t xml:space="preserve">   3</t>
    </r>
    <r>
      <rPr>
        <b/>
        <sz val="9"/>
        <rFont val="宋体"/>
        <charset val="134"/>
      </rPr>
      <t>种灯光模式</t>
    </r>
    <r>
      <rPr>
        <b/>
        <sz val="9"/>
        <rFont val="Arial"/>
        <charset val="134"/>
      </rPr>
      <t xml:space="preserve"> 2-7</t>
    </r>
    <r>
      <rPr>
        <b/>
        <sz val="9"/>
        <rFont val="宋体"/>
        <charset val="134"/>
      </rPr>
      <t>岁适用，电子摇摆功能</t>
    </r>
    <r>
      <rPr>
        <b/>
        <sz val="9"/>
        <rFont val="Arial"/>
        <charset val="134"/>
      </rPr>
      <t xml:space="preserve">                                                                                           12v7 big battery dual drive 550 motor, mobile APP. Remote control self-driving with Bluetooth music 3 lighting modes for 2-7 years old, electronic swing function</t>
    </r>
  </si>
  <si>
    <r>
      <rPr>
        <b/>
        <sz val="11"/>
        <rFont val="Arial"/>
        <charset val="134"/>
      </rPr>
      <t xml:space="preserve">598                          
</t>
    </r>
    <r>
      <rPr>
        <b/>
        <sz val="11"/>
        <color rgb="FFFF0000"/>
        <rFont val="Arial"/>
        <charset val="134"/>
      </rPr>
      <t>12V4.5A*1</t>
    </r>
    <r>
      <rPr>
        <b/>
        <sz val="11"/>
        <rFont val="宋体"/>
        <charset val="134"/>
      </rPr>
      <t>铅酸电池</t>
    </r>
    <r>
      <rPr>
        <b/>
        <sz val="11"/>
        <rFont val="Arial"/>
        <charset val="134"/>
      </rPr>
      <t xml:space="preserve">
Lead-acid battery 
</t>
    </r>
    <r>
      <rPr>
        <b/>
        <sz val="11"/>
        <color rgb="FFFF0000"/>
        <rFont val="Arial"/>
        <charset val="134"/>
      </rPr>
      <t>12V380*2</t>
    </r>
    <r>
      <rPr>
        <b/>
        <sz val="11"/>
        <rFont val="Arial"/>
        <charset val="134"/>
      </rPr>
      <t xml:space="preserve"> </t>
    </r>
    <r>
      <rPr>
        <b/>
        <sz val="11"/>
        <rFont val="宋体"/>
        <charset val="134"/>
      </rPr>
      <t>电机</t>
    </r>
    <r>
      <rPr>
        <b/>
        <sz val="11"/>
        <rFont val="Arial"/>
        <charset val="134"/>
      </rPr>
      <t xml:space="preserve"> motor      </t>
    </r>
  </si>
  <si>
    <r>
      <rPr>
        <b/>
        <sz val="11"/>
        <rFont val="Arial"/>
        <charset val="134"/>
      </rPr>
      <t xml:space="preserve">598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</si>
  <si>
    <r>
      <rPr>
        <b/>
        <sz val="11"/>
        <rFont val="Arial"/>
        <charset val="134"/>
      </rPr>
      <t xml:space="preserve">598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</si>
  <si>
    <r>
      <rPr>
        <b/>
        <sz val="11"/>
        <rFont val="Arial"/>
        <charset val="134"/>
      </rPr>
      <t xml:space="preserve">598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+paint  </t>
    </r>
  </si>
  <si>
    <t>117*63*73CM</t>
  </si>
  <si>
    <t>15KG     18KG</t>
  </si>
  <si>
    <r>
      <rPr>
        <b/>
        <sz val="11"/>
        <rFont val="Arial"/>
        <charset val="134"/>
      </rPr>
      <t>928                          
12V4.5A*1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</si>
  <si>
    <r>
      <rPr>
        <sz val="10"/>
        <rFont val="方正公文小标宋"/>
        <charset val="134"/>
      </rPr>
      <t>红色，白色，橙色，</t>
    </r>
    <r>
      <rPr>
        <sz val="10"/>
        <rFont val="Arial"/>
        <charset val="134"/>
      </rPr>
      <t xml:space="preserve">
Red, white, orange</t>
    </r>
  </si>
  <si>
    <t>116X60X55CM</t>
  </si>
  <si>
    <t>16.5KG   19.5KG</t>
  </si>
  <si>
    <r>
      <rPr>
        <b/>
        <sz val="9"/>
        <color rgb="FFFF0000"/>
        <rFont val="Arial"/>
        <charset val="134"/>
      </rPr>
      <t xml:space="preserve"> (12V4.5A*1</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 xml:space="preserve">                           
一键启动,多功能中控,独立摇摆功能,三档调节功能,缓启功能,380电机,12V4.5A大电瓶,安全高双开门设计,音乐,故事,英语,电量显示,USB插口,动感音乐,炫丽灯光,手机遥控                                                                                                             
One-button start, multi-function central control, independent swing function, three-gear adjustment function, slow start power,380 motor,12V4.5A large battery, safety high double door design, music, story, English, power display,USB jack, dynamic music, bright lights, mobile remote control</t>
    </r>
  </si>
  <si>
    <r>
      <rPr>
        <b/>
        <sz val="11"/>
        <rFont val="Arial"/>
        <charset val="134"/>
      </rPr>
      <t>928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</si>
  <si>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 xml:space="preserve">                           
一键启动,多功能中控,独立摇摆功能,三档调节功能,缓启功能,380电机,12V7A大电瓶,安全高双开门设计,音乐,故事,英语,电量显示,USB插口,动感音乐,炫丽灯光,手机遥控                                                                                                             
One-button start, multi-function central control, independent swing function, three-gear adjustment function, slow start power,380 motor,12V7A large battery, safety high double door design, music, story, English, power display,USB jack, dynamic music, bright lights, mobile remote control</t>
    </r>
  </si>
  <si>
    <r>
      <rPr>
        <b/>
        <sz val="11"/>
        <rFont val="Arial"/>
        <charset val="134"/>
      </rPr>
      <t>928                          
12V7A*1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</si>
  <si>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烤漆红</t>
    </r>
    <r>
      <rPr>
        <sz val="10"/>
        <rFont val="Arial"/>
        <charset val="134"/>
      </rPr>
      <t xml:space="preserve">  </t>
    </r>
    <r>
      <rPr>
        <sz val="10"/>
        <rFont val="方正公文小标宋"/>
        <charset val="134"/>
      </rPr>
      <t>烤漆银</t>
    </r>
    <r>
      <rPr>
        <sz val="10"/>
        <rFont val="Arial"/>
        <charset val="134"/>
      </rPr>
      <t xml:space="preserve">
</t>
    </r>
    <r>
      <rPr>
        <sz val="10"/>
        <rFont val="方正公文小标宋"/>
        <charset val="134"/>
      </rPr>
      <t>烤漆金</t>
    </r>
    <r>
      <rPr>
        <sz val="10"/>
        <rFont val="Arial"/>
        <charset val="134"/>
      </rPr>
      <t xml:space="preserve">
Baking paint red 
Baking paint silver
Baking paint golden</t>
    </r>
  </si>
  <si>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 xml:space="preserve">                           
一键启动,多功能中控,独立摇摆功能,三档调节功能,缓启功能,380电机,12V7A大电瓶,安全高双开门设计,音乐,故事,英语,电量显示,USB插口,动感音乐,炫丽灯光,手机遥控                                                                                                             
One-button start, multi-function central control, independent swing function, three-gear adjustment function, slow start power,380 motor,12V7A large battery, safety high double door design, music, story, English, power display,USB jack, dynamic music, bright lights, mobile remote control</t>
    </r>
  </si>
  <si>
    <r>
      <rPr>
        <b/>
        <sz val="11"/>
        <rFont val="Arial"/>
        <charset val="134"/>
      </rPr>
      <t>928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</si>
  <si>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998                          
12V7A*1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</si>
  <si>
    <t>128*70*47CM</t>
  </si>
  <si>
    <t>20KG   23.5KG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</si>
  <si>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 xml:space="preserve">                           
四轮减震，便携式拉手，缓启动，一对一</t>
    </r>
    <r>
      <rPr>
        <b/>
        <sz val="9"/>
        <rFont val="Arial"/>
        <charset val="134"/>
      </rPr>
      <t>2.4G</t>
    </r>
    <r>
      <rPr>
        <b/>
        <sz val="9"/>
        <rFont val="宋体"/>
        <charset val="134"/>
      </rPr>
      <t>多功能遥控，双高液压杆开门，三档调速，灯光开关功能，动感音乐，蓝牙，话筒，音乐，</t>
    </r>
    <r>
      <rPr>
        <b/>
        <sz val="9"/>
        <rFont val="Arial"/>
        <charset val="134"/>
      </rPr>
      <t>USB</t>
    </r>
    <r>
      <rPr>
        <b/>
        <sz val="9"/>
        <rFont val="宋体"/>
        <charset val="134"/>
      </rPr>
      <t>接口，</t>
    </r>
    <r>
      <rPr>
        <b/>
        <sz val="9"/>
        <rFont val="Arial"/>
        <charset val="134"/>
      </rPr>
      <t>MP3</t>
    </r>
    <r>
      <rPr>
        <b/>
        <sz val="9"/>
        <rFont val="宋体"/>
        <charset val="134"/>
      </rPr>
      <t>插口，</t>
    </r>
    <r>
      <rPr>
        <b/>
        <sz val="9"/>
        <rFont val="Arial"/>
        <charset val="134"/>
      </rPr>
      <t xml:space="preserve">
Four-wheel shock absorption, portable handle, slow start, one to one 2.4G multi-function remote control, double high hydraulic lever door opening, three speed regulation, light switch function, dynamic music, Bluetooth, microphone, music, USB interface, MP3 jack,</t>
    </r>
  </si>
  <si>
    <r>
      <rPr>
        <b/>
        <sz val="11"/>
        <rFont val="Arial"/>
        <charset val="134"/>
      </rPr>
      <t>998                          
12V7A*1</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</si>
  <si>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烤漆蓝</t>
    </r>
    <r>
      <rPr>
        <sz val="10"/>
        <rFont val="Arial"/>
        <charset val="134"/>
      </rPr>
      <t xml:space="preserve">
Baking paint red 
Baking paint black
Baking paint blue</t>
    </r>
  </si>
  <si>
    <r>
      <rPr>
        <b/>
        <sz val="11"/>
        <rFont val="Arial"/>
        <charset val="134"/>
      </rPr>
      <t>918                          
12V7A*1</t>
    </r>
    <r>
      <rPr>
        <b/>
        <sz val="11"/>
        <rFont val="宋体"/>
        <charset val="134"/>
      </rPr>
      <t>铅酸电池</t>
    </r>
    <r>
      <rPr>
        <b/>
        <sz val="11"/>
        <rFont val="Arial"/>
        <charset val="134"/>
      </rPr>
      <t xml:space="preserve">
Lead-acid battery 
12V540*2 </t>
    </r>
    <r>
      <rPr>
        <b/>
        <sz val="11"/>
        <rFont val="宋体"/>
        <charset val="134"/>
      </rPr>
      <t>电机</t>
    </r>
    <r>
      <rPr>
        <b/>
        <sz val="11"/>
        <rFont val="Arial"/>
        <charset val="134"/>
      </rPr>
      <t xml:space="preserve"> motor  
</t>
    </r>
    <r>
      <rPr>
        <b/>
        <sz val="11"/>
        <rFont val="宋体"/>
        <charset val="134"/>
      </rPr>
      <t>普通仪表盘</t>
    </r>
    <r>
      <rPr>
        <b/>
        <sz val="11"/>
        <rFont val="Arial"/>
        <charset val="134"/>
      </rPr>
      <t xml:space="preserve"> 
Plain instrument panel   </t>
    </r>
  </si>
  <si>
    <t>140*86*70CM</t>
  </si>
  <si>
    <t>26KG   
33KG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</si>
  <si>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+ 12V540*2  </t>
    </r>
    <r>
      <rPr>
        <b/>
        <sz val="9"/>
        <color rgb="FFFF0000"/>
        <rFont val="宋体"/>
        <charset val="134"/>
      </rPr>
      <t>电机</t>
    </r>
    <r>
      <rPr>
        <b/>
        <sz val="9"/>
        <color rgb="FFFF0000"/>
        <rFont val="Arial"/>
        <charset val="134"/>
      </rPr>
      <t xml:space="preserve"> motor )                                        </t>
    </r>
    <r>
      <rPr>
        <b/>
        <sz val="9"/>
        <rFont val="宋体"/>
        <charset val="134"/>
      </rPr>
      <t xml:space="preserve">                           
双人座椅，四轮避震，仿真转向灯，遥控，高档内饰，一键启动，音乐早教，高清喇叭，电量显示，一键安装仿真多功能方向盘，蓝牙中控，</t>
    </r>
    <r>
      <rPr>
        <b/>
        <sz val="9"/>
        <rFont val="Arial"/>
        <charset val="134"/>
      </rPr>
      <t>USB</t>
    </r>
    <r>
      <rPr>
        <b/>
        <sz val="9"/>
        <rFont val="宋体"/>
        <charset val="134"/>
      </rPr>
      <t>插孔，</t>
    </r>
    <r>
      <rPr>
        <b/>
        <sz val="9"/>
        <rFont val="Arial"/>
        <charset val="134"/>
      </rPr>
      <t>TF</t>
    </r>
    <r>
      <rPr>
        <b/>
        <sz val="9"/>
        <rFont val="宋体"/>
        <charset val="134"/>
      </rPr>
      <t>插孔，</t>
    </r>
    <r>
      <rPr>
        <b/>
        <sz val="9"/>
        <rFont val="Arial"/>
        <charset val="134"/>
      </rPr>
      <t>AUX</t>
    </r>
    <r>
      <rPr>
        <b/>
        <sz val="9"/>
        <rFont val="宋体"/>
        <charset val="134"/>
      </rPr>
      <t>输入插孔。</t>
    </r>
    <r>
      <rPr>
        <b/>
        <sz val="9"/>
        <rFont val="Arial"/>
        <charset val="134"/>
      </rPr>
      <t xml:space="preserve">
Double seat, four-wheel shock, simulation turn signal, remote control, high-end interior, one-button start, music early education, HD speaker, power display, one-button installation simulation multi-function steering wheel, Bluetooth central control, USB jack, TF jack, AUX input jack.</t>
    </r>
  </si>
  <si>
    <t>皮座 Leather seats +25RMB 
   EVA轮 EVA soft wheel +110RMB</t>
  </si>
  <si>
    <r>
      <rPr>
        <b/>
        <sz val="11"/>
        <rFont val="Arial"/>
        <charset val="134"/>
      </rPr>
      <t>918                          
12V7A*1</t>
    </r>
    <r>
      <rPr>
        <b/>
        <sz val="11"/>
        <rFont val="宋体"/>
        <charset val="134"/>
      </rPr>
      <t>铅酸电池</t>
    </r>
    <r>
      <rPr>
        <b/>
        <sz val="11"/>
        <rFont val="Arial"/>
        <charset val="134"/>
      </rPr>
      <t xml:space="preserve">
Lead-acid battery 
12V540*4 </t>
    </r>
    <r>
      <rPr>
        <b/>
        <sz val="11"/>
        <rFont val="宋体"/>
        <charset val="134"/>
      </rPr>
      <t>电机</t>
    </r>
    <r>
      <rPr>
        <b/>
        <sz val="11"/>
        <rFont val="Arial"/>
        <charset val="134"/>
      </rPr>
      <t xml:space="preserve"> motor    
</t>
    </r>
    <r>
      <rPr>
        <b/>
        <sz val="11"/>
        <rFont val="宋体"/>
        <charset val="134"/>
      </rPr>
      <t>液晶仪表盘</t>
    </r>
    <r>
      <rPr>
        <b/>
        <sz val="11"/>
        <rFont val="Arial"/>
        <charset val="134"/>
      </rPr>
      <t xml:space="preserve">  
LCD instrument panel</t>
    </r>
  </si>
  <si>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+ 12V540*4  </t>
    </r>
    <r>
      <rPr>
        <b/>
        <sz val="9"/>
        <color rgb="FFFF0000"/>
        <rFont val="宋体"/>
        <charset val="134"/>
      </rPr>
      <t>电机</t>
    </r>
    <r>
      <rPr>
        <b/>
        <sz val="9"/>
        <color rgb="FFFF0000"/>
        <rFont val="Arial"/>
        <charset val="134"/>
      </rPr>
      <t xml:space="preserve"> motor )                                        </t>
    </r>
    <r>
      <rPr>
        <b/>
        <sz val="9"/>
        <rFont val="宋体"/>
        <charset val="134"/>
      </rPr>
      <t xml:space="preserve">                           
双人座椅，四轮避震，仿真转向灯，遥控，高档内饰，一键启动，音乐早教，高清喇叭，电量显示，一键安装仿真多功能方向盘，蓝牙中控，</t>
    </r>
    <r>
      <rPr>
        <b/>
        <sz val="9"/>
        <rFont val="Arial"/>
        <charset val="134"/>
      </rPr>
      <t>USB</t>
    </r>
    <r>
      <rPr>
        <b/>
        <sz val="9"/>
        <rFont val="宋体"/>
        <charset val="134"/>
      </rPr>
      <t>插孔，</t>
    </r>
    <r>
      <rPr>
        <b/>
        <sz val="9"/>
        <rFont val="Arial"/>
        <charset val="134"/>
      </rPr>
      <t>TF</t>
    </r>
    <r>
      <rPr>
        <b/>
        <sz val="9"/>
        <rFont val="宋体"/>
        <charset val="134"/>
      </rPr>
      <t>插孔，</t>
    </r>
    <r>
      <rPr>
        <b/>
        <sz val="9"/>
        <rFont val="Arial"/>
        <charset val="134"/>
      </rPr>
      <t>AUX</t>
    </r>
    <r>
      <rPr>
        <b/>
        <sz val="9"/>
        <rFont val="宋体"/>
        <charset val="134"/>
      </rPr>
      <t>输入插孔。</t>
    </r>
    <r>
      <rPr>
        <b/>
        <sz val="9"/>
        <rFont val="Arial"/>
        <charset val="134"/>
      </rPr>
      <t xml:space="preserve">
Double seat, four-wheel shock, simulation turn signal, remote control, high-end interior, one-button start, music early education, HD speaker, power display, one-button installation simulation multi-function steering wheel, Bluetooth central control, USB jack, TF jack, AUX input jack.</t>
    </r>
  </si>
  <si>
    <r>
      <rPr>
        <b/>
        <sz val="11"/>
        <rFont val="Arial"/>
        <charset val="134"/>
      </rPr>
      <t>918                          
12V7A*1</t>
    </r>
    <r>
      <rPr>
        <b/>
        <sz val="11"/>
        <rFont val="宋体"/>
        <charset val="134"/>
      </rPr>
      <t>铅酸电池</t>
    </r>
    <r>
      <rPr>
        <b/>
        <sz val="11"/>
        <rFont val="Arial"/>
        <charset val="134"/>
      </rPr>
      <t xml:space="preserve">
Lead-acid battery 
12V540*2 </t>
    </r>
    <r>
      <rPr>
        <b/>
        <sz val="11"/>
        <rFont val="宋体"/>
        <charset val="134"/>
      </rPr>
      <t>电机</t>
    </r>
    <r>
      <rPr>
        <b/>
        <sz val="11"/>
        <rFont val="Arial"/>
        <charset val="134"/>
      </rPr>
      <t xml:space="preserve"> motor  
</t>
    </r>
    <r>
      <rPr>
        <b/>
        <sz val="11"/>
        <rFont val="宋体"/>
        <charset val="134"/>
      </rPr>
      <t>普通仪表盘</t>
    </r>
    <r>
      <rPr>
        <b/>
        <sz val="11"/>
        <rFont val="Arial"/>
        <charset val="134"/>
      </rPr>
      <t xml:space="preserve"> 
Plain instrument panel   
+</t>
    </r>
    <r>
      <rPr>
        <b/>
        <sz val="11"/>
        <rFont val="宋体"/>
        <charset val="134"/>
      </rPr>
      <t>烤漆</t>
    </r>
    <r>
      <rPr>
        <b/>
        <sz val="11"/>
        <rFont val="Arial"/>
        <charset val="134"/>
      </rPr>
      <t xml:space="preserve">  
+paint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</si>
  <si>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烤漆蓝</t>
    </r>
    <r>
      <rPr>
        <sz val="10"/>
        <rFont val="Arial"/>
        <charset val="134"/>
      </rPr>
      <t xml:space="preserve">  </t>
    </r>
    <r>
      <rPr>
        <sz val="10"/>
        <rFont val="方正公文小标宋"/>
        <charset val="134"/>
      </rPr>
      <t>烤漆银</t>
    </r>
    <r>
      <rPr>
        <sz val="10"/>
        <rFont val="Arial"/>
        <charset val="134"/>
      </rPr>
      <t xml:space="preserve">
Baking paint red 
Baking paint black
Baking paint blue
Baking paint silver</t>
    </r>
  </si>
  <si>
    <r>
      <rPr>
        <b/>
        <sz val="11"/>
        <rFont val="Arial"/>
        <charset val="134"/>
      </rPr>
      <t>918                          
12V7A*1</t>
    </r>
    <r>
      <rPr>
        <b/>
        <sz val="11"/>
        <rFont val="宋体"/>
        <charset val="134"/>
      </rPr>
      <t>铅酸电池</t>
    </r>
    <r>
      <rPr>
        <b/>
        <sz val="11"/>
        <rFont val="Arial"/>
        <charset val="134"/>
      </rPr>
      <t xml:space="preserve">
Lead-acid battery 
12V540*4 </t>
    </r>
    <r>
      <rPr>
        <b/>
        <sz val="11"/>
        <rFont val="宋体"/>
        <charset val="134"/>
      </rPr>
      <t>电机</t>
    </r>
    <r>
      <rPr>
        <b/>
        <sz val="11"/>
        <rFont val="Arial"/>
        <charset val="134"/>
      </rPr>
      <t xml:space="preserve"> motor    
</t>
    </r>
    <r>
      <rPr>
        <b/>
        <sz val="11"/>
        <rFont val="宋体"/>
        <charset val="134"/>
      </rPr>
      <t>液晶仪表盘</t>
    </r>
    <r>
      <rPr>
        <b/>
        <sz val="11"/>
        <rFont val="Arial"/>
        <charset val="134"/>
      </rPr>
      <t xml:space="preserve">  
LCD instrument panel   
+</t>
    </r>
    <r>
      <rPr>
        <b/>
        <sz val="11"/>
        <rFont val="宋体"/>
        <charset val="134"/>
      </rPr>
      <t>烤漆</t>
    </r>
    <r>
      <rPr>
        <b/>
        <sz val="11"/>
        <rFont val="Arial"/>
        <charset val="134"/>
      </rPr>
      <t xml:space="preserve">  
+paint  </t>
    </r>
  </si>
  <si>
    <r>
      <rPr>
        <b/>
        <sz val="11"/>
        <rFont val="Arial"/>
        <charset val="134"/>
      </rPr>
      <t>518                          
12V7A*1</t>
    </r>
    <r>
      <rPr>
        <b/>
        <sz val="11"/>
        <rFont val="宋体"/>
        <charset val="134"/>
      </rPr>
      <t>铅酸电池</t>
    </r>
    <r>
      <rPr>
        <b/>
        <sz val="11"/>
        <rFont val="Arial"/>
        <charset val="134"/>
      </rPr>
      <t xml:space="preserve">
Lead-acid battery 
12V540*2 </t>
    </r>
    <r>
      <rPr>
        <b/>
        <sz val="11"/>
        <rFont val="宋体"/>
        <charset val="134"/>
      </rPr>
      <t>电机</t>
    </r>
    <r>
      <rPr>
        <b/>
        <sz val="11"/>
        <rFont val="Arial"/>
        <charset val="134"/>
      </rPr>
      <t xml:space="preserve"> motor  
</t>
    </r>
    <r>
      <rPr>
        <b/>
        <sz val="11"/>
        <rFont val="宋体"/>
        <charset val="134"/>
      </rPr>
      <t>普通仪表盘</t>
    </r>
    <r>
      <rPr>
        <b/>
        <sz val="11"/>
        <rFont val="Arial"/>
        <charset val="134"/>
      </rPr>
      <t xml:space="preserve"> 
Plain instrument panel   </t>
    </r>
  </si>
  <si>
    <t>27KG   
32KG</t>
  </si>
  <si>
    <r>
      <rPr>
        <b/>
        <sz val="11"/>
        <rFont val="Arial"/>
        <charset val="134"/>
      </rPr>
      <t>518                          
12V7A*1</t>
    </r>
    <r>
      <rPr>
        <b/>
        <sz val="11"/>
        <rFont val="宋体"/>
        <charset val="134"/>
      </rPr>
      <t>铅酸电池</t>
    </r>
    <r>
      <rPr>
        <b/>
        <sz val="11"/>
        <rFont val="Arial"/>
        <charset val="134"/>
      </rPr>
      <t xml:space="preserve">
Lead-acid battery 
12V540*4 </t>
    </r>
    <r>
      <rPr>
        <b/>
        <sz val="11"/>
        <rFont val="宋体"/>
        <charset val="134"/>
      </rPr>
      <t>电机</t>
    </r>
    <r>
      <rPr>
        <b/>
        <sz val="11"/>
        <rFont val="Arial"/>
        <charset val="134"/>
      </rPr>
      <t xml:space="preserve"> motor    
</t>
    </r>
    <r>
      <rPr>
        <b/>
        <sz val="11"/>
        <rFont val="宋体"/>
        <charset val="134"/>
      </rPr>
      <t>液晶仪表盘</t>
    </r>
    <r>
      <rPr>
        <b/>
        <sz val="11"/>
        <rFont val="Arial"/>
        <charset val="134"/>
      </rPr>
      <t xml:space="preserve">  
LCD instrument panel</t>
    </r>
  </si>
  <si>
    <r>
      <rPr>
        <b/>
        <sz val="11"/>
        <rFont val="Arial"/>
        <charset val="134"/>
      </rPr>
      <t>518                          
12V7A*1</t>
    </r>
    <r>
      <rPr>
        <b/>
        <sz val="11"/>
        <rFont val="宋体"/>
        <charset val="134"/>
      </rPr>
      <t>铅酸电池</t>
    </r>
    <r>
      <rPr>
        <b/>
        <sz val="11"/>
        <rFont val="Arial"/>
        <charset val="134"/>
      </rPr>
      <t xml:space="preserve">
Lead-acid battery 
12V540*2 </t>
    </r>
    <r>
      <rPr>
        <b/>
        <sz val="11"/>
        <rFont val="宋体"/>
        <charset val="134"/>
      </rPr>
      <t>电机</t>
    </r>
    <r>
      <rPr>
        <b/>
        <sz val="11"/>
        <rFont val="Arial"/>
        <charset val="134"/>
      </rPr>
      <t xml:space="preserve"> motor  
</t>
    </r>
    <r>
      <rPr>
        <b/>
        <sz val="11"/>
        <rFont val="宋体"/>
        <charset val="134"/>
      </rPr>
      <t>普通仪表盘</t>
    </r>
    <r>
      <rPr>
        <b/>
        <sz val="11"/>
        <rFont val="Arial"/>
        <charset val="134"/>
      </rPr>
      <t xml:space="preserve"> 
Plain instrument panel   
+</t>
    </r>
    <r>
      <rPr>
        <b/>
        <sz val="11"/>
        <rFont val="宋体"/>
        <charset val="134"/>
      </rPr>
      <t>烤漆</t>
    </r>
    <r>
      <rPr>
        <b/>
        <sz val="11"/>
        <rFont val="Arial"/>
        <charset val="134"/>
      </rPr>
      <t xml:space="preserve">  
+paint  </t>
    </r>
  </si>
  <si>
    <r>
      <rPr>
        <sz val="10"/>
        <rFont val="方正公文小标宋"/>
        <charset val="134"/>
      </rPr>
      <t>烤漆红</t>
    </r>
    <r>
      <rPr>
        <sz val="10"/>
        <rFont val="Arial"/>
        <charset val="134"/>
      </rPr>
      <t xml:space="preserve">  
Baking paint red </t>
    </r>
  </si>
  <si>
    <r>
      <rPr>
        <b/>
        <sz val="11"/>
        <rFont val="Arial"/>
        <charset val="134"/>
      </rPr>
      <t>518                          
12V7A*1</t>
    </r>
    <r>
      <rPr>
        <b/>
        <sz val="11"/>
        <rFont val="宋体"/>
        <charset val="134"/>
      </rPr>
      <t>铅酸电池</t>
    </r>
    <r>
      <rPr>
        <b/>
        <sz val="11"/>
        <rFont val="Arial"/>
        <charset val="134"/>
      </rPr>
      <t xml:space="preserve">
Lead-acid battery 
12V540*4 </t>
    </r>
    <r>
      <rPr>
        <b/>
        <sz val="11"/>
        <rFont val="宋体"/>
        <charset val="134"/>
      </rPr>
      <t>电机</t>
    </r>
    <r>
      <rPr>
        <b/>
        <sz val="11"/>
        <rFont val="Arial"/>
        <charset val="134"/>
      </rPr>
      <t xml:space="preserve"> motor    
</t>
    </r>
    <r>
      <rPr>
        <b/>
        <sz val="11"/>
        <rFont val="宋体"/>
        <charset val="134"/>
      </rPr>
      <t>液晶仪表盘</t>
    </r>
    <r>
      <rPr>
        <b/>
        <sz val="11"/>
        <rFont val="Arial"/>
        <charset val="134"/>
      </rPr>
      <t xml:space="preserve">  
LCD instrument panel   
+</t>
    </r>
    <r>
      <rPr>
        <b/>
        <sz val="11"/>
        <rFont val="宋体"/>
        <charset val="134"/>
      </rPr>
      <t>烤漆</t>
    </r>
    <r>
      <rPr>
        <b/>
        <sz val="11"/>
        <rFont val="Arial"/>
        <charset val="134"/>
      </rPr>
      <t xml:space="preserve">  
+paint  </t>
    </r>
  </si>
  <si>
    <r>
      <rPr>
        <b/>
        <sz val="11"/>
        <rFont val="Arial"/>
        <charset val="134"/>
      </rPr>
      <t>8809                        
12V7A*1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      </t>
    </r>
  </si>
  <si>
    <r>
      <rPr>
        <sz val="10"/>
        <rFont val="方正公文小标宋"/>
        <charset val="134"/>
      </rPr>
      <t>灰色，黄色，</t>
    </r>
    <r>
      <rPr>
        <sz val="10"/>
        <rFont val="Arial"/>
        <charset val="134"/>
      </rPr>
      <t xml:space="preserve">
</t>
    </r>
    <r>
      <rPr>
        <sz val="10"/>
        <rFont val="方正公文小标宋"/>
        <charset val="134"/>
      </rPr>
      <t>红色，绿色，</t>
    </r>
    <r>
      <rPr>
        <sz val="10"/>
        <rFont val="Arial"/>
        <charset val="134"/>
      </rPr>
      <t xml:space="preserve">
Grey, yellow,
Red, green,</t>
    </r>
  </si>
  <si>
    <t>138*89*79CM</t>
  </si>
  <si>
    <t>29KG   33.5KG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</si>
  <si>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 xml:space="preserve">                           
全地形</t>
    </r>
    <r>
      <rPr>
        <b/>
        <sz val="9"/>
        <rFont val="Arial"/>
        <charset val="134"/>
      </rPr>
      <t>UTV</t>
    </r>
    <r>
      <rPr>
        <b/>
        <sz val="9"/>
        <rFont val="宋体"/>
        <charset val="134"/>
      </rPr>
      <t>越野车，独立真避震，真皮座椅，多功能中控动感音乐，</t>
    </r>
    <r>
      <rPr>
        <b/>
        <sz val="9"/>
        <rFont val="Arial"/>
        <charset val="134"/>
      </rPr>
      <t>LED</t>
    </r>
    <r>
      <rPr>
        <b/>
        <sz val="9"/>
        <rFont val="宋体"/>
        <charset val="134"/>
      </rPr>
      <t>灯光带蓝牙、</t>
    </r>
    <r>
      <rPr>
        <b/>
        <sz val="9"/>
        <rFont val="Arial"/>
        <charset val="134"/>
      </rPr>
      <t>2.4G</t>
    </r>
    <r>
      <rPr>
        <b/>
        <sz val="9"/>
        <rFont val="宋体"/>
        <charset val="134"/>
      </rPr>
      <t>一对一遥控器，</t>
    </r>
    <r>
      <rPr>
        <b/>
        <sz val="9"/>
        <rFont val="Arial"/>
        <charset val="134"/>
      </rPr>
      <t>USP</t>
    </r>
    <r>
      <rPr>
        <b/>
        <sz val="9"/>
        <rFont val="宋体"/>
        <charset val="134"/>
      </rPr>
      <t>接口，</t>
    </r>
    <r>
      <rPr>
        <b/>
        <sz val="9"/>
        <rFont val="Arial"/>
        <charset val="134"/>
      </rPr>
      <t>12v7</t>
    </r>
    <r>
      <rPr>
        <b/>
        <sz val="9"/>
        <rFont val="宋体"/>
        <charset val="134"/>
      </rPr>
      <t>创耐电瓶。四驱</t>
    </r>
    <r>
      <rPr>
        <b/>
        <sz val="9"/>
        <rFont val="Arial"/>
        <charset val="134"/>
      </rPr>
      <t>390</t>
    </r>
    <r>
      <rPr>
        <b/>
        <sz val="9"/>
        <rFont val="宋体"/>
        <charset val="134"/>
      </rPr>
      <t>电机，动力更强劲，续航更持久。</t>
    </r>
    <r>
      <rPr>
        <b/>
        <sz val="9"/>
        <rFont val="Arial"/>
        <charset val="134"/>
      </rPr>
      <t xml:space="preserve">
All-terrain UTV off-road vehicle, independent real shock absorber, leather seat, multi-function central control dynamic music, LED light with Bluetooth, 2.4G one to one remote control, USP interface, 12v7 shock resistant battery. Four-wheel drive 390 motor, more powerful, more durable.</t>
    </r>
  </si>
  <si>
    <t>EVA轮 EVA soft wheel +100RMB</t>
  </si>
  <si>
    <r>
      <rPr>
        <b/>
        <sz val="11"/>
        <rFont val="Arial"/>
        <charset val="134"/>
      </rPr>
      <t>8809                        
12V10A*1</t>
    </r>
    <r>
      <rPr>
        <b/>
        <sz val="11"/>
        <rFont val="宋体"/>
        <charset val="134"/>
      </rPr>
      <t>铅酸电池</t>
    </r>
    <r>
      <rPr>
        <b/>
        <sz val="11"/>
        <rFont val="Arial"/>
        <charset val="134"/>
      </rPr>
      <t xml:space="preserve">
Lead-acid battery 
12V550*4 </t>
    </r>
    <r>
      <rPr>
        <b/>
        <sz val="11"/>
        <rFont val="宋体"/>
        <charset val="134"/>
      </rPr>
      <t>电机</t>
    </r>
    <r>
      <rPr>
        <b/>
        <sz val="11"/>
        <rFont val="Arial"/>
        <charset val="134"/>
      </rPr>
      <t xml:space="preserve"> motor      </t>
    </r>
  </si>
  <si>
    <r>
      <rPr>
        <b/>
        <sz val="9"/>
        <color rgb="FFFF0000"/>
        <rFont val="Arial"/>
        <charset val="134"/>
      </rPr>
      <t xml:space="preserve"> (12V10A*1</t>
    </r>
    <r>
      <rPr>
        <b/>
        <sz val="9"/>
        <color rgb="FFFF0000"/>
        <rFont val="宋体"/>
        <charset val="134"/>
      </rPr>
      <t>铅酸电池</t>
    </r>
    <r>
      <rPr>
        <b/>
        <sz val="9"/>
        <color rgb="FFFF0000"/>
        <rFont val="Arial"/>
        <charset val="134"/>
      </rPr>
      <t xml:space="preserve">Lead-acid battery + 12V550*4  </t>
    </r>
    <r>
      <rPr>
        <b/>
        <sz val="9"/>
        <color rgb="FFFF0000"/>
        <rFont val="宋体"/>
        <charset val="134"/>
      </rPr>
      <t>电机</t>
    </r>
    <r>
      <rPr>
        <b/>
        <sz val="9"/>
        <color rgb="FFFF0000"/>
        <rFont val="Arial"/>
        <charset val="134"/>
      </rPr>
      <t xml:space="preserve"> motor )                                        </t>
    </r>
    <r>
      <rPr>
        <b/>
        <sz val="9"/>
        <rFont val="宋体"/>
        <charset val="134"/>
      </rPr>
      <t xml:space="preserve">                           
全地形</t>
    </r>
    <r>
      <rPr>
        <b/>
        <sz val="9"/>
        <rFont val="Arial"/>
        <charset val="134"/>
      </rPr>
      <t>UTV</t>
    </r>
    <r>
      <rPr>
        <b/>
        <sz val="9"/>
        <rFont val="宋体"/>
        <charset val="134"/>
      </rPr>
      <t>越野车，独立真避震，真皮座椅，多功能中控动感音乐，</t>
    </r>
    <r>
      <rPr>
        <b/>
        <sz val="9"/>
        <rFont val="Arial"/>
        <charset val="134"/>
      </rPr>
      <t>LED</t>
    </r>
    <r>
      <rPr>
        <b/>
        <sz val="9"/>
        <rFont val="宋体"/>
        <charset val="134"/>
      </rPr>
      <t>灯光带蓝牙、</t>
    </r>
    <r>
      <rPr>
        <b/>
        <sz val="9"/>
        <rFont val="Arial"/>
        <charset val="134"/>
      </rPr>
      <t>2.4G</t>
    </r>
    <r>
      <rPr>
        <b/>
        <sz val="9"/>
        <rFont val="宋体"/>
        <charset val="134"/>
      </rPr>
      <t>一对一遥控器，</t>
    </r>
    <r>
      <rPr>
        <b/>
        <sz val="9"/>
        <rFont val="Arial"/>
        <charset val="134"/>
      </rPr>
      <t>USP</t>
    </r>
    <r>
      <rPr>
        <b/>
        <sz val="9"/>
        <rFont val="宋体"/>
        <charset val="134"/>
      </rPr>
      <t>接口，</t>
    </r>
    <r>
      <rPr>
        <b/>
        <sz val="9"/>
        <rFont val="Arial"/>
        <charset val="134"/>
      </rPr>
      <t>12v10</t>
    </r>
    <r>
      <rPr>
        <b/>
        <sz val="9"/>
        <rFont val="宋体"/>
        <charset val="134"/>
      </rPr>
      <t>创耐电瓶。四驱</t>
    </r>
    <r>
      <rPr>
        <b/>
        <sz val="9"/>
        <rFont val="Arial"/>
        <charset val="134"/>
      </rPr>
      <t>550</t>
    </r>
    <r>
      <rPr>
        <b/>
        <sz val="9"/>
        <rFont val="宋体"/>
        <charset val="134"/>
      </rPr>
      <t>电机，动力更强劲，续航更持久。</t>
    </r>
    <r>
      <rPr>
        <b/>
        <sz val="9"/>
        <rFont val="Arial"/>
        <charset val="134"/>
      </rPr>
      <t xml:space="preserve">
All-terrain UTV off-road vehicle, independent real shock absorber, leather seat, multi-function central control dynamic music, LED light with Bluetooth, 2.4G one to one remote control, USP interface, 12v10 shock resistant battery. Four-wheel drive 550 motor, more powerful, more durable.</t>
    </r>
  </si>
  <si>
    <r>
      <rPr>
        <b/>
        <sz val="11"/>
        <rFont val="Arial"/>
        <charset val="134"/>
      </rPr>
      <t>828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</si>
  <si>
    <t>125*75*80CM</t>
  </si>
  <si>
    <t>30.97KG   25.42KG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</si>
  <si>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 xml:space="preserve">                           
牧马人四驱双高门仿真钥匙，</t>
    </r>
    <r>
      <rPr>
        <b/>
        <sz val="9"/>
        <rFont val="Arial"/>
        <charset val="134"/>
      </rPr>
      <t>2.4G</t>
    </r>
    <r>
      <rPr>
        <b/>
        <sz val="9"/>
        <rFont val="宋体"/>
        <charset val="134"/>
      </rPr>
      <t>一对一蓝牙遥控器，电量显示，独立摇摆，早教，英语故事，</t>
    </r>
    <r>
      <rPr>
        <b/>
        <sz val="9"/>
        <rFont val="Arial"/>
        <charset val="134"/>
      </rPr>
      <t>LED</t>
    </r>
    <r>
      <rPr>
        <b/>
        <sz val="9"/>
        <rFont val="宋体"/>
        <charset val="134"/>
      </rPr>
      <t>大灯，后备箱，</t>
    </r>
    <r>
      <rPr>
        <b/>
        <sz val="9"/>
        <rFont val="Arial"/>
        <charset val="134"/>
      </rPr>
      <t>USB</t>
    </r>
    <r>
      <rPr>
        <b/>
        <sz val="9"/>
        <rFont val="宋体"/>
        <charset val="134"/>
      </rPr>
      <t>插口，</t>
    </r>
    <r>
      <rPr>
        <b/>
        <sz val="9"/>
        <rFont val="Arial"/>
        <charset val="134"/>
      </rPr>
      <t>SD</t>
    </r>
    <r>
      <rPr>
        <b/>
        <sz val="9"/>
        <rFont val="宋体"/>
        <charset val="134"/>
      </rPr>
      <t>卡插口，</t>
    </r>
    <r>
      <rPr>
        <b/>
        <sz val="9"/>
        <rFont val="Arial"/>
        <charset val="134"/>
      </rPr>
      <t>MP3</t>
    </r>
    <r>
      <rPr>
        <b/>
        <sz val="9"/>
        <rFont val="宋体"/>
        <charset val="134"/>
      </rPr>
      <t>插口，四轮避震，便捷拉手</t>
    </r>
    <r>
      <rPr>
        <b/>
        <sz val="9"/>
        <rFont val="Arial"/>
        <charset val="134"/>
      </rPr>
      <t xml:space="preserve">
Wrangler four-wheel drive double high door simulation key, 2.4G one to one Bluetooth remote control, power display, independent swing, early education, English stories, LED headlights, trunk, USB jack, SD card jack, MP3 jack, four-wheel shock absorber, convenient handle</t>
    </r>
  </si>
  <si>
    <r>
      <rPr>
        <b/>
        <sz val="11"/>
        <rFont val="Arial"/>
        <charset val="134"/>
      </rPr>
      <t>828                          
12V7A*1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</si>
  <si>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 xml:space="preserve">777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皮坐椅</t>
    </r>
    <r>
      <rPr>
        <b/>
        <sz val="11"/>
        <rFont val="Arial"/>
        <charset val="134"/>
      </rPr>
      <t xml:space="preserve">
</t>
    </r>
    <r>
      <rPr>
        <b/>
        <sz val="11"/>
        <color rgb="FFFF0000"/>
        <rFont val="Arial"/>
        <charset val="134"/>
      </rPr>
      <t xml:space="preserve">Leather seats  </t>
    </r>
    <r>
      <rPr>
        <b/>
        <sz val="11"/>
        <rFont val="Arial"/>
        <charset val="134"/>
      </rPr>
      <t xml:space="preserve">
      </t>
    </r>
  </si>
  <si>
    <r>
      <rPr>
        <sz val="10"/>
        <rFont val="方正公文小标宋"/>
        <charset val="134"/>
      </rPr>
      <t>白色</t>
    </r>
    <r>
      <rPr>
        <sz val="10"/>
        <rFont val="Arial"/>
        <charset val="134"/>
      </rPr>
      <t>,</t>
    </r>
    <r>
      <rPr>
        <sz val="10"/>
        <rFont val="方正公文小标宋"/>
        <charset val="134"/>
      </rPr>
      <t>粉色</t>
    </r>
    <r>
      <rPr>
        <sz val="10"/>
        <rFont val="Arial"/>
        <charset val="134"/>
      </rPr>
      <t>,</t>
    </r>
    <r>
      <rPr>
        <sz val="10"/>
        <rFont val="方正公文小标宋"/>
        <charset val="134"/>
      </rPr>
      <t>灰色</t>
    </r>
    <r>
      <rPr>
        <sz val="10"/>
        <rFont val="Arial"/>
        <charset val="134"/>
      </rPr>
      <t xml:space="preserve">                White, pink, gray</t>
    </r>
  </si>
  <si>
    <t>129x69x62CM</t>
  </si>
  <si>
    <t>23KG   27.2KG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</si>
  <si>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仿真皮座椅，智能缓启动，一对一</t>
    </r>
    <r>
      <rPr>
        <b/>
        <sz val="9"/>
        <rFont val="Arial"/>
        <charset val="134"/>
      </rPr>
      <t>2.4G</t>
    </r>
    <r>
      <rPr>
        <b/>
        <sz val="9"/>
        <rFont val="宋体"/>
        <charset val="134"/>
      </rPr>
      <t>蓝牙遥控</t>
    </r>
    <r>
      <rPr>
        <b/>
        <sz val="9"/>
        <rFont val="Arial"/>
        <charset val="134"/>
      </rPr>
      <t xml:space="preserve"> </t>
    </r>
    <r>
      <rPr>
        <b/>
        <sz val="9"/>
        <rFont val="宋体"/>
        <charset val="134"/>
      </rPr>
      <t>，四驱</t>
    </r>
    <r>
      <rPr>
        <b/>
        <sz val="9"/>
        <rFont val="Arial"/>
        <charset val="134"/>
      </rPr>
      <t>390</t>
    </r>
    <r>
      <rPr>
        <b/>
        <sz val="9"/>
        <rFont val="宋体"/>
        <charset val="134"/>
      </rPr>
      <t>电机，带有独立摇摆功能，前后仿真减震，车尾带拉手，前轮离合电机，配合拉手使用更轻松，二点式安全带，整车炫彩灯光，动感音乐</t>
    </r>
    <r>
      <rPr>
        <b/>
        <sz val="9"/>
        <rFont val="Arial"/>
        <charset val="134"/>
      </rPr>
      <t xml:space="preserve">                                                               
Simulation leather seat, intelligent slow start, one to one 2.4G Bluetooth remote control, four-wheel drive 390 motor, with independent swing function, front and rear simulation shock absorption, rear belt handle, front wheel clutch motor, with the handle easier to use, two-point seat belt, vehicle bright lights, dynamic music</t>
    </r>
  </si>
  <si>
    <t xml:space="preserve">
   EVA轮 EVA soft wheel +90RMB</t>
  </si>
  <si>
    <r>
      <rPr>
        <b/>
        <sz val="11"/>
        <rFont val="Arial"/>
        <charset val="134"/>
      </rPr>
      <t xml:space="preserve">777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皮坐椅</t>
    </r>
    <r>
      <rPr>
        <b/>
        <sz val="11"/>
        <rFont val="Arial"/>
        <charset val="134"/>
      </rPr>
      <t xml:space="preserve">
</t>
    </r>
    <r>
      <rPr>
        <b/>
        <sz val="11"/>
        <color rgb="FFFF0000"/>
        <rFont val="Arial"/>
        <charset val="134"/>
      </rPr>
      <t xml:space="preserve">Leather seats </t>
    </r>
    <r>
      <rPr>
        <b/>
        <sz val="11"/>
        <rFont val="Arial"/>
        <charset val="134"/>
      </rPr>
      <t xml:space="preserve"> 
      </t>
    </r>
  </si>
  <si>
    <r>
      <rPr>
        <b/>
        <sz val="11"/>
        <rFont val="Arial"/>
        <charset val="134"/>
      </rPr>
      <t xml:space="preserve">777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r>
      <rPr>
        <b/>
        <sz val="11"/>
        <rFont val="宋体"/>
        <charset val="134"/>
      </rPr>
      <t>皮坐椅</t>
    </r>
    <r>
      <rPr>
        <b/>
        <sz val="11"/>
        <rFont val="Arial"/>
        <charset val="134"/>
      </rPr>
      <t xml:space="preserve">
</t>
    </r>
    <r>
      <rPr>
        <b/>
        <sz val="11"/>
        <color rgb="FFFF0000"/>
        <rFont val="Arial"/>
        <charset val="134"/>
      </rPr>
      <t xml:space="preserve">Leather seats </t>
    </r>
    <r>
      <rPr>
        <b/>
        <sz val="11"/>
        <rFont val="Arial"/>
        <charset val="134"/>
      </rPr>
      <t xml:space="preserve">           
+</t>
    </r>
    <r>
      <rPr>
        <b/>
        <sz val="11"/>
        <rFont val="宋体"/>
        <charset val="134"/>
      </rPr>
      <t>烤漆</t>
    </r>
    <r>
      <rPr>
        <b/>
        <sz val="11"/>
        <rFont val="Arial"/>
        <charset val="134"/>
      </rPr>
      <t xml:space="preserve"> 
</t>
    </r>
    <r>
      <rPr>
        <b/>
        <sz val="11"/>
        <color rgb="FFFF0000"/>
        <rFont val="Arial"/>
        <charset val="134"/>
      </rPr>
      <t xml:space="preserve">+ paint   </t>
    </r>
  </si>
  <si>
    <r>
      <rPr>
        <sz val="10"/>
        <rFont val="方正公文小标宋"/>
        <charset val="134"/>
      </rPr>
      <t>烤漆红</t>
    </r>
    <r>
      <rPr>
        <sz val="10"/>
        <rFont val="Arial"/>
        <charset val="134"/>
      </rPr>
      <t xml:space="preserve">  </t>
    </r>
    <r>
      <rPr>
        <sz val="10"/>
        <rFont val="方正公文小标宋"/>
        <charset val="134"/>
      </rPr>
      <t>烤漆银</t>
    </r>
    <r>
      <rPr>
        <sz val="10"/>
        <rFont val="Arial"/>
        <charset val="134"/>
      </rPr>
      <t xml:space="preserve">
Baking paint red 
Baking paint silver</t>
    </r>
  </si>
  <si>
    <r>
      <rPr>
        <b/>
        <sz val="11"/>
        <rFont val="Arial"/>
        <charset val="134"/>
      </rPr>
      <t xml:space="preserve">7388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Leather seats</t>
    </r>
  </si>
  <si>
    <r>
      <rPr>
        <sz val="10"/>
        <rFont val="方正公文小标宋"/>
        <charset val="134"/>
      </rPr>
      <t>白色</t>
    </r>
    <r>
      <rPr>
        <sz val="10"/>
        <rFont val="Arial"/>
        <charset val="134"/>
      </rPr>
      <t xml:space="preserve">,  White, </t>
    </r>
  </si>
  <si>
    <t>22.6KG/       26.9KG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</si>
  <si>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正版授权，智能缓启动，一对一</t>
    </r>
    <r>
      <rPr>
        <b/>
        <sz val="9"/>
        <rFont val="Arial"/>
        <charset val="134"/>
      </rPr>
      <t>2.4G</t>
    </r>
    <r>
      <rPr>
        <b/>
        <sz val="9"/>
        <rFont val="宋体"/>
        <charset val="134"/>
      </rPr>
      <t>多功能遥控器，真皮座椅，</t>
    </r>
    <r>
      <rPr>
        <b/>
        <sz val="9"/>
        <rFont val="Arial"/>
        <charset val="134"/>
      </rPr>
      <t>12V380</t>
    </r>
    <r>
      <rPr>
        <b/>
        <sz val="9"/>
        <rFont val="宋体"/>
        <charset val="134"/>
      </rPr>
      <t>四驱带独立摇摆，炫彩灯光，动感音乐，早教，</t>
    </r>
    <r>
      <rPr>
        <b/>
        <sz val="9"/>
        <rFont val="Arial"/>
        <charset val="134"/>
      </rPr>
      <t>usb</t>
    </r>
    <r>
      <rPr>
        <b/>
        <sz val="9"/>
        <rFont val="宋体"/>
        <charset val="134"/>
      </rPr>
      <t>接口，音量加减</t>
    </r>
    <r>
      <rPr>
        <b/>
        <sz val="9"/>
        <rFont val="Arial"/>
        <charset val="134"/>
      </rPr>
      <t xml:space="preserve"> </t>
    </r>
    <r>
      <rPr>
        <b/>
        <sz val="9"/>
        <rFont val="宋体"/>
        <charset val="134"/>
      </rPr>
      <t>，蓝牙模式，</t>
    </r>
    <r>
      <rPr>
        <b/>
        <sz val="9"/>
        <rFont val="Arial"/>
        <charset val="134"/>
      </rPr>
      <t>12V7AH</t>
    </r>
    <r>
      <rPr>
        <b/>
        <sz val="9"/>
        <rFont val="宋体"/>
        <charset val="134"/>
      </rPr>
      <t>大电瓶，四驱减震。</t>
    </r>
    <r>
      <rPr>
        <b/>
        <sz val="9"/>
        <rFont val="Arial"/>
        <charset val="134"/>
      </rPr>
      <t xml:space="preserve">
 Licensed, intelligent slow start, one to one 2.4g multi-functional remote control, leather seats, 12V380 four-wheel drive with independent swing, dazzling lights, dynamic music, early education, USB interface, volume increase and decrease, Bluetooth mode, 12V7AH battery, four-wheel drive shock absorption.</t>
    </r>
  </si>
  <si>
    <t xml:space="preserve">
  EVA轮 EVA soft wheel +90RMB</t>
  </si>
  <si>
    <r>
      <rPr>
        <b/>
        <sz val="11"/>
        <rFont val="Arial"/>
        <charset val="134"/>
      </rPr>
      <t xml:space="preserve">7388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 xml:space="preserve">Leather seats </t>
    </r>
    <r>
      <rPr>
        <b/>
        <sz val="11"/>
        <rFont val="Arial"/>
        <charset val="134"/>
      </rPr>
      <t xml:space="preserve">          
+</t>
    </r>
    <r>
      <rPr>
        <b/>
        <sz val="11"/>
        <rFont val="宋体"/>
        <charset val="134"/>
      </rPr>
      <t>烤漆</t>
    </r>
    <r>
      <rPr>
        <b/>
        <sz val="11"/>
        <rFont val="Arial"/>
        <charset val="134"/>
      </rPr>
      <t xml:space="preserve">  
</t>
    </r>
    <r>
      <rPr>
        <b/>
        <sz val="11"/>
        <color rgb="FFFF0000"/>
        <rFont val="Arial"/>
        <charset val="134"/>
      </rPr>
      <t xml:space="preserve">+paint    </t>
    </r>
  </si>
  <si>
    <r>
      <rPr>
        <b/>
        <sz val="11"/>
        <rFont val="Arial"/>
        <charset val="134"/>
      </rPr>
      <t xml:space="preserve">906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Arial"/>
        <charset val="134"/>
      </rPr>
      <t xml:space="preserve"> </t>
    </r>
    <r>
      <rPr>
        <b/>
        <sz val="11"/>
        <rFont val="宋体"/>
        <charset val="134"/>
      </rPr>
      <t>电机</t>
    </r>
    <r>
      <rPr>
        <b/>
        <sz val="11"/>
        <rFont val="Arial"/>
        <charset val="134"/>
      </rPr>
      <t xml:space="preserve"> motor</t>
    </r>
  </si>
  <si>
    <r>
      <rPr>
        <sz val="10"/>
        <rFont val="方正公文小标宋"/>
        <charset val="134"/>
      </rPr>
      <t>白色</t>
    </r>
    <r>
      <rPr>
        <sz val="10"/>
        <rFont val="Arial"/>
        <charset val="134"/>
      </rPr>
      <t>,</t>
    </r>
    <r>
      <rPr>
        <sz val="10"/>
        <rFont val="方正公文小标宋"/>
        <charset val="134"/>
      </rPr>
      <t>绿色</t>
    </r>
    <r>
      <rPr>
        <sz val="10"/>
        <rFont val="Arial"/>
        <charset val="134"/>
      </rPr>
      <t xml:space="preserve">, 
White, green, </t>
    </r>
  </si>
  <si>
    <t>133*79*58CM</t>
  </si>
  <si>
    <t>22.9KG
28.5KG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</si>
  <si>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烤漆款配有皮座椅</t>
    </r>
    <r>
      <rPr>
        <b/>
        <sz val="9"/>
        <rFont val="Arial"/>
        <charset val="134"/>
      </rPr>
      <t>,</t>
    </r>
    <r>
      <rPr>
        <b/>
        <sz val="9"/>
        <rFont val="宋体"/>
        <charset val="134"/>
      </rPr>
      <t>不烤漆为塑料座椅，动感音乐，整车炫彩灯光，底部带有七彩</t>
    </r>
    <r>
      <rPr>
        <b/>
        <sz val="9"/>
        <rFont val="Arial"/>
        <charset val="134"/>
      </rPr>
      <t>LED</t>
    </r>
    <r>
      <rPr>
        <b/>
        <sz val="9"/>
        <rFont val="宋体"/>
        <charset val="134"/>
      </rPr>
      <t>灯，两点式安全带，早教，</t>
    </r>
    <r>
      <rPr>
        <b/>
        <sz val="9"/>
        <rFont val="Arial"/>
        <charset val="134"/>
      </rPr>
      <t>usb</t>
    </r>
    <r>
      <rPr>
        <b/>
        <sz val="9"/>
        <rFont val="宋体"/>
        <charset val="134"/>
      </rPr>
      <t>接口，音量加减，灯光开关，蓝牙模式，正常使用时间</t>
    </r>
    <r>
      <rPr>
        <b/>
        <sz val="9"/>
        <rFont val="Arial"/>
        <charset val="134"/>
      </rPr>
      <t>40-50</t>
    </r>
    <r>
      <rPr>
        <b/>
        <sz val="9"/>
        <rFont val="宋体"/>
        <charset val="134"/>
      </rPr>
      <t>分钟左右，面板带有摆功能可控制车辆平遥，车辆后方尾翼可承重大人，</t>
    </r>
    <r>
      <rPr>
        <b/>
        <sz val="9"/>
        <rFont val="Arial"/>
        <charset val="134"/>
      </rPr>
      <t xml:space="preserve">
Paint model with leather seats, not paint for plastic seats, dynamic music, vehicle bright lights, the bottom with colorful LED lights, two-point seat belt, early education, usb interface, volume increase and reduction, light switch, Bluetooth mode, normal use time of 40-50 minutes or so, panel with pendulum function can control the vehicle Pingyuan, rear tail of the vehicle can bear adults,</t>
    </r>
  </si>
  <si>
    <t xml:space="preserve">  皮座椅Leather seats+25RMB
EVA发泡胎EVAfoam tire+70RMB
</t>
  </si>
  <si>
    <r>
      <rPr>
        <b/>
        <sz val="11"/>
        <rFont val="Arial"/>
        <charset val="134"/>
      </rPr>
      <t xml:space="preserve">906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+paint </t>
    </r>
    <r>
      <rPr>
        <b/>
        <sz val="11"/>
        <rFont val="Arial"/>
        <charset val="134"/>
      </rPr>
      <t xml:space="preserve">
+</t>
    </r>
    <r>
      <rPr>
        <b/>
        <sz val="11"/>
        <rFont val="宋体"/>
        <charset val="134"/>
      </rPr>
      <t>皮座椅</t>
    </r>
    <r>
      <rPr>
        <b/>
        <sz val="11"/>
        <rFont val="Arial"/>
        <charset val="134"/>
      </rPr>
      <t xml:space="preserve">
</t>
    </r>
    <r>
      <rPr>
        <b/>
        <sz val="11"/>
        <color rgb="FFFF0000"/>
        <rFont val="Arial"/>
        <charset val="134"/>
      </rPr>
      <t>+Leather seats</t>
    </r>
  </si>
  <si>
    <r>
      <rPr>
        <sz val="10"/>
        <rFont val="方正公文小标宋"/>
        <charset val="134"/>
      </rPr>
      <t>烤漆灰色</t>
    </r>
    <r>
      <rPr>
        <sz val="10"/>
        <rFont val="Arial"/>
        <charset val="134"/>
      </rPr>
      <t xml:space="preserve"> 
Paint grey</t>
    </r>
  </si>
  <si>
    <t xml:space="preserve">
EVA发泡胎EVAfoam tire+70RMB
</t>
  </si>
  <si>
    <r>
      <rPr>
        <b/>
        <sz val="11"/>
        <rFont val="Arial"/>
        <charset val="134"/>
      </rPr>
      <t xml:space="preserve">906
</t>
    </r>
    <r>
      <rPr>
        <b/>
        <sz val="11"/>
        <color rgb="FFFF0000"/>
        <rFont val="Arial"/>
        <charset val="134"/>
      </rPr>
      <t>24V10AH*1</t>
    </r>
    <r>
      <rPr>
        <b/>
        <sz val="11"/>
        <rFont val="宋体"/>
        <charset val="134"/>
      </rPr>
      <t>铅酸电池</t>
    </r>
    <r>
      <rPr>
        <b/>
        <sz val="11"/>
        <rFont val="Arial"/>
        <charset val="134"/>
      </rPr>
      <t xml:space="preserve">
Lead-acid battery 
</t>
    </r>
    <r>
      <rPr>
        <b/>
        <sz val="11"/>
        <color rgb="FFFF0000"/>
        <rFont val="Arial"/>
        <charset val="134"/>
      </rPr>
      <t xml:space="preserve">24V775*2  </t>
    </r>
    <r>
      <rPr>
        <b/>
        <sz val="11"/>
        <rFont val="宋体"/>
        <charset val="134"/>
      </rPr>
      <t>电机</t>
    </r>
    <r>
      <rPr>
        <b/>
        <sz val="11"/>
        <rFont val="Arial"/>
        <charset val="134"/>
      </rPr>
      <t xml:space="preserve"> motor
+</t>
    </r>
    <r>
      <rPr>
        <b/>
        <sz val="11"/>
        <rFont val="宋体"/>
        <charset val="134"/>
      </rPr>
      <t>漂移功能</t>
    </r>
    <r>
      <rPr>
        <b/>
        <sz val="11"/>
        <rFont val="Arial"/>
        <charset val="134"/>
      </rPr>
      <t xml:space="preserve">
</t>
    </r>
    <r>
      <rPr>
        <b/>
        <sz val="11"/>
        <color rgb="FFFF0000"/>
        <rFont val="Arial"/>
        <charset val="134"/>
      </rPr>
      <t>+Drift function</t>
    </r>
  </si>
  <si>
    <t>26.6KG
33.2KG</t>
  </si>
  <si>
    <r>
      <rPr>
        <b/>
        <sz val="9"/>
        <color rgb="FFFF0000"/>
        <rFont val="Arial"/>
        <charset val="134"/>
      </rPr>
      <t>(24V10AH*1</t>
    </r>
    <r>
      <rPr>
        <b/>
        <sz val="9"/>
        <color rgb="FFFF0000"/>
        <rFont val="宋体"/>
        <charset val="134"/>
      </rPr>
      <t>铅酸电池</t>
    </r>
    <r>
      <rPr>
        <b/>
        <sz val="9"/>
        <color rgb="FFFF0000"/>
        <rFont val="Arial"/>
        <charset val="134"/>
      </rPr>
      <t xml:space="preserve">Lead-acid battery + 24V775*2 </t>
    </r>
    <r>
      <rPr>
        <b/>
        <sz val="9"/>
        <color rgb="FFFF0000"/>
        <rFont val="宋体"/>
        <charset val="134"/>
      </rPr>
      <t>电机</t>
    </r>
    <r>
      <rPr>
        <b/>
        <sz val="9"/>
        <color rgb="FFFF0000"/>
        <rFont val="Arial"/>
        <charset val="134"/>
      </rPr>
      <t xml:space="preserve"> motor ) 
</t>
    </r>
    <r>
      <rPr>
        <b/>
        <sz val="9"/>
        <rFont val="宋体"/>
        <charset val="134"/>
      </rPr>
      <t>烤漆款配有皮座椅</t>
    </r>
    <r>
      <rPr>
        <b/>
        <sz val="9"/>
        <rFont val="Arial"/>
        <charset val="134"/>
      </rPr>
      <t>,</t>
    </r>
    <r>
      <rPr>
        <b/>
        <sz val="9"/>
        <rFont val="宋体"/>
        <charset val="134"/>
      </rPr>
      <t>不烤漆为塑料座椅，动感音乐，整车炫彩灯光，底部带有七彩</t>
    </r>
    <r>
      <rPr>
        <b/>
        <sz val="9"/>
        <rFont val="Arial"/>
        <charset val="134"/>
      </rPr>
      <t>LED</t>
    </r>
    <r>
      <rPr>
        <b/>
        <sz val="9"/>
        <rFont val="宋体"/>
        <charset val="134"/>
      </rPr>
      <t>灯，两点式安全带，早教，</t>
    </r>
    <r>
      <rPr>
        <b/>
        <sz val="9"/>
        <rFont val="Arial"/>
        <charset val="134"/>
      </rPr>
      <t>usb</t>
    </r>
    <r>
      <rPr>
        <b/>
        <sz val="9"/>
        <rFont val="宋体"/>
        <charset val="134"/>
      </rPr>
      <t>接口，音量加减，灯光开关，蓝牙模式，正常使用时间</t>
    </r>
    <r>
      <rPr>
        <b/>
        <sz val="9"/>
        <rFont val="Arial"/>
        <charset val="134"/>
      </rPr>
      <t>40-50</t>
    </r>
    <r>
      <rPr>
        <b/>
        <sz val="9"/>
        <rFont val="宋体"/>
        <charset val="134"/>
      </rPr>
      <t>分钟左右，面板带有摆功能可控制车辆平遥，车辆后方尾翼可承重大人，</t>
    </r>
    <r>
      <rPr>
        <b/>
        <sz val="9"/>
        <rFont val="Arial"/>
        <charset val="134"/>
      </rPr>
      <t xml:space="preserve">
Paint model with leather seats, not paint for plastic seats, dynamic music, vehicle bright lights, the bottom with colorful LED lights, two-point seat belt, early education, usb interface, volume increase and reduction, light switch, Bluetooth mode, normal use time of 40-50 minutes or so, panel with pendulum function can control the vehicle Pingyuan, rear tail of the vehicle can bear adults,</t>
    </r>
  </si>
  <si>
    <t xml:space="preserve">  皮座椅Leather seats+25RMB
EVA发泡胎EVAfoam tire+40RMB
漂移款前轮EVA，后轮塑料轮。
</t>
  </si>
  <si>
    <r>
      <rPr>
        <b/>
        <sz val="11"/>
        <rFont val="Arial"/>
        <charset val="134"/>
      </rPr>
      <t xml:space="preserve">906
</t>
    </r>
    <r>
      <rPr>
        <b/>
        <sz val="11"/>
        <color rgb="FFFF0000"/>
        <rFont val="Arial"/>
        <charset val="134"/>
      </rPr>
      <t>24V10AH*1</t>
    </r>
    <r>
      <rPr>
        <b/>
        <sz val="11"/>
        <rFont val="宋体"/>
        <charset val="134"/>
      </rPr>
      <t>铅酸电池</t>
    </r>
    <r>
      <rPr>
        <b/>
        <sz val="11"/>
        <rFont val="Arial"/>
        <charset val="134"/>
      </rPr>
      <t xml:space="preserve">
Lead-acid battery 
</t>
    </r>
    <r>
      <rPr>
        <b/>
        <sz val="11"/>
        <color rgb="FFFF0000"/>
        <rFont val="Arial"/>
        <charset val="134"/>
      </rPr>
      <t xml:space="preserve">24V775*2 </t>
    </r>
    <r>
      <rPr>
        <b/>
        <sz val="11"/>
        <rFont val="Arial"/>
        <charset val="134"/>
      </rPr>
      <t xml:space="preserve"> </t>
    </r>
    <r>
      <rPr>
        <b/>
        <sz val="11"/>
        <rFont val="宋体"/>
        <charset val="134"/>
      </rPr>
      <t>电机</t>
    </r>
    <r>
      <rPr>
        <b/>
        <sz val="11"/>
        <rFont val="Arial"/>
        <charset val="134"/>
      </rPr>
      <t xml:space="preserve"> motor
+</t>
    </r>
    <r>
      <rPr>
        <b/>
        <sz val="11"/>
        <rFont val="宋体"/>
        <charset val="134"/>
      </rPr>
      <t>漂移功能</t>
    </r>
    <r>
      <rPr>
        <b/>
        <sz val="11"/>
        <rFont val="Arial"/>
        <charset val="134"/>
      </rPr>
      <t xml:space="preserve">
</t>
    </r>
    <r>
      <rPr>
        <b/>
        <sz val="11"/>
        <color rgb="FFFF0000"/>
        <rFont val="Arial"/>
        <charset val="134"/>
      </rPr>
      <t>+Drift function</t>
    </r>
    <r>
      <rPr>
        <b/>
        <sz val="11"/>
        <rFont val="Arial"/>
        <charset val="134"/>
      </rPr>
      <t xml:space="preserve">
+</t>
    </r>
    <r>
      <rPr>
        <b/>
        <sz val="11"/>
        <rFont val="宋体"/>
        <charset val="134"/>
      </rPr>
      <t>烤漆</t>
    </r>
    <r>
      <rPr>
        <b/>
        <sz val="11"/>
        <rFont val="Arial"/>
        <charset val="134"/>
      </rPr>
      <t xml:space="preserve">  
</t>
    </r>
    <r>
      <rPr>
        <b/>
        <sz val="11"/>
        <color rgb="FFFF0000"/>
        <rFont val="Arial"/>
        <charset val="134"/>
      </rPr>
      <t xml:space="preserve">+paint </t>
    </r>
    <r>
      <rPr>
        <b/>
        <sz val="11"/>
        <rFont val="Arial"/>
        <charset val="134"/>
      </rPr>
      <t xml:space="preserve">
+</t>
    </r>
    <r>
      <rPr>
        <b/>
        <sz val="11"/>
        <rFont val="宋体"/>
        <charset val="134"/>
      </rPr>
      <t>皮座椅</t>
    </r>
    <r>
      <rPr>
        <b/>
        <sz val="11"/>
        <rFont val="Arial"/>
        <charset val="134"/>
      </rPr>
      <t xml:space="preserve">
</t>
    </r>
    <r>
      <rPr>
        <b/>
        <sz val="11"/>
        <color rgb="FFFF0000"/>
        <rFont val="Arial"/>
        <charset val="134"/>
      </rPr>
      <t>+Leather seats</t>
    </r>
  </si>
  <si>
    <t>磨砂灰色
Matte grey
烤漆红                      
Paint red 
烤漆黑                     
paint black</t>
  </si>
  <si>
    <t xml:space="preserve">
EVA发泡胎EVAfoam tire+40RMB
漂移款前轮EVA，后轮塑料轮。
</t>
  </si>
  <si>
    <r>
      <rPr>
        <b/>
        <sz val="11"/>
        <rFont val="Arial"/>
        <charset val="134"/>
      </rPr>
      <t xml:space="preserve">006 </t>
    </r>
    <r>
      <rPr>
        <b/>
        <sz val="11"/>
        <rFont val="宋体"/>
        <charset val="134"/>
      </rPr>
      <t>装甲车</t>
    </r>
    <r>
      <rPr>
        <b/>
        <sz val="11"/>
        <rFont val="Arial"/>
        <charset val="134"/>
      </rPr>
      <t xml:space="preserve">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     
+</t>
    </r>
    <r>
      <rPr>
        <b/>
        <sz val="11"/>
        <rFont val="宋体"/>
        <charset val="134"/>
      </rPr>
      <t>涂鸦</t>
    </r>
    <r>
      <rPr>
        <b/>
        <sz val="11"/>
        <rFont val="Arial"/>
        <charset val="134"/>
      </rPr>
      <t xml:space="preserve">  
</t>
    </r>
    <r>
      <rPr>
        <b/>
        <sz val="11"/>
        <color rgb="FFFF0000"/>
        <rFont val="Arial"/>
        <charset val="134"/>
      </rPr>
      <t xml:space="preserve">+graffiti  </t>
    </r>
  </si>
  <si>
    <r>
      <rPr>
        <sz val="10"/>
        <rFont val="方正公文小标宋"/>
        <charset val="134"/>
      </rPr>
      <t>深空灰、迷彩绿、</t>
    </r>
    <r>
      <rPr>
        <sz val="10"/>
        <rFont val="Arial"/>
        <charset val="134"/>
      </rPr>
      <t xml:space="preserve"> 
</t>
    </r>
    <r>
      <rPr>
        <sz val="10"/>
        <rFont val="方正公文小标宋"/>
        <charset val="134"/>
      </rPr>
      <t>迷彩黄</t>
    </r>
    <r>
      <rPr>
        <sz val="10"/>
        <rFont val="Arial"/>
        <charset val="134"/>
      </rPr>
      <t xml:space="preserve">                           Deep space grey, camouflage green, camouflage yellow</t>
    </r>
  </si>
  <si>
    <t>128*62*63CM</t>
  </si>
  <si>
    <t xml:space="preserve">21.4KG 26KG </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</si>
  <si>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手机遥控操作</t>
    </r>
    <r>
      <rPr>
        <b/>
        <sz val="9"/>
        <rFont val="Arial"/>
        <charset val="134"/>
      </rPr>
      <t>,</t>
    </r>
    <r>
      <rPr>
        <b/>
        <sz val="9"/>
        <rFont val="宋体"/>
        <charset val="134"/>
      </rPr>
      <t>蓝牙链接</t>
    </r>
    <r>
      <rPr>
        <b/>
        <sz val="9"/>
        <rFont val="Arial"/>
        <charset val="134"/>
      </rPr>
      <t>,USB</t>
    </r>
    <r>
      <rPr>
        <b/>
        <sz val="9"/>
        <rFont val="宋体"/>
        <charset val="134"/>
      </rPr>
      <t>插头</t>
    </r>
    <r>
      <rPr>
        <b/>
        <sz val="9"/>
        <rFont val="Arial"/>
        <charset val="134"/>
      </rPr>
      <t>,</t>
    </r>
    <r>
      <rPr>
        <b/>
        <sz val="9"/>
        <rFont val="宋体"/>
        <charset val="134"/>
      </rPr>
      <t>音量加减</t>
    </r>
    <r>
      <rPr>
        <b/>
        <sz val="9"/>
        <rFont val="Arial"/>
        <charset val="134"/>
      </rPr>
      <t>,</t>
    </r>
    <r>
      <rPr>
        <b/>
        <sz val="9"/>
        <rFont val="宋体"/>
        <charset val="134"/>
      </rPr>
      <t>灯光开关</t>
    </r>
    <r>
      <rPr>
        <b/>
        <sz val="9"/>
        <rFont val="Arial"/>
        <charset val="134"/>
      </rPr>
      <t>,</t>
    </r>
    <r>
      <rPr>
        <b/>
        <sz val="9"/>
        <rFont val="宋体"/>
        <charset val="134"/>
      </rPr>
      <t>一键启动等功能，一对一</t>
    </r>
    <r>
      <rPr>
        <b/>
        <sz val="9"/>
        <rFont val="Arial"/>
        <charset val="134"/>
      </rPr>
      <t>2.4G</t>
    </r>
    <r>
      <rPr>
        <b/>
        <sz val="9"/>
        <rFont val="宋体"/>
        <charset val="134"/>
      </rPr>
      <t>多功能遥控</t>
    </r>
    <r>
      <rPr>
        <b/>
        <sz val="9"/>
        <rFont val="Arial"/>
        <charset val="134"/>
      </rPr>
      <t xml:space="preserve"> </t>
    </r>
    <r>
      <rPr>
        <b/>
        <sz val="9"/>
        <rFont val="宋体"/>
        <charset val="134"/>
      </rPr>
      <t>器，</t>
    </r>
    <r>
      <rPr>
        <b/>
        <sz val="9"/>
        <rFont val="Arial"/>
        <charset val="134"/>
      </rPr>
      <t>12V390</t>
    </r>
    <r>
      <rPr>
        <b/>
        <sz val="9"/>
        <rFont val="宋体"/>
        <charset val="134"/>
      </rPr>
      <t>四驱，</t>
    </r>
    <r>
      <rPr>
        <b/>
        <sz val="9"/>
        <rFont val="Arial"/>
        <charset val="134"/>
      </rPr>
      <t>540</t>
    </r>
    <r>
      <rPr>
        <b/>
        <sz val="9"/>
        <rFont val="宋体"/>
        <charset val="134"/>
      </rPr>
      <t>摇摆电机，</t>
    </r>
    <r>
      <rPr>
        <b/>
        <sz val="9"/>
        <rFont val="Arial"/>
        <charset val="134"/>
      </rPr>
      <t>380</t>
    </r>
    <r>
      <rPr>
        <b/>
        <sz val="9"/>
        <rFont val="宋体"/>
        <charset val="134"/>
      </rPr>
      <t>转向电机，六轮避震，移动炮头上带有置物架，可上下调节炮管</t>
    </r>
    <r>
      <rPr>
        <b/>
        <sz val="9"/>
        <rFont val="Arial"/>
        <charset val="134"/>
      </rPr>
      <t>,</t>
    </r>
    <r>
      <rPr>
        <b/>
        <sz val="9"/>
        <rFont val="宋体"/>
        <charset val="134"/>
      </rPr>
      <t>二点式安全带，动感音乐</t>
    </r>
    <r>
      <rPr>
        <b/>
        <sz val="9"/>
        <rFont val="Arial"/>
        <charset val="134"/>
      </rPr>
      <t xml:space="preserve">                            
Mobile phone remote control, Bluetooth link,USB plug, volume plus or minus, light switch, one button start and other functions, one to one 2.4G multifunctional remote control, 12V390 four-wheel drive, 540 swing motor, 380 steering motor, six-wheel shock absorber, mobile gun head with shelf, can adjust the gun barrel up and down, two-point safety belt, dynamic music</t>
    </r>
  </si>
  <si>
    <r>
      <rPr>
        <b/>
        <sz val="11"/>
        <rFont val="Arial"/>
        <charset val="134"/>
      </rPr>
      <t xml:space="preserve">666 
</t>
    </r>
    <r>
      <rPr>
        <b/>
        <sz val="11"/>
        <rFont val="宋体"/>
        <charset val="134"/>
      </rPr>
      <t>兰博基尼</t>
    </r>
    <r>
      <rPr>
        <b/>
        <sz val="11"/>
        <rFont val="Arial"/>
        <charset val="134"/>
      </rPr>
      <t xml:space="preserve">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 xml:space="preserve">Leather seats </t>
    </r>
    <r>
      <rPr>
        <b/>
        <sz val="11"/>
        <rFont val="Arial"/>
        <charset val="134"/>
      </rPr>
      <t xml:space="preserve">                 </t>
    </r>
  </si>
  <si>
    <r>
      <rPr>
        <sz val="10"/>
        <rFont val="方正公文小标宋"/>
        <charset val="134"/>
      </rPr>
      <t>白色</t>
    </r>
    <r>
      <rPr>
        <sz val="10"/>
        <rFont val="Arial"/>
        <charset val="134"/>
      </rPr>
      <t xml:space="preserve"> .</t>
    </r>
    <r>
      <rPr>
        <sz val="10"/>
        <rFont val="方正公文小标宋"/>
        <charset val="134"/>
      </rPr>
      <t>红色</t>
    </r>
    <r>
      <rPr>
        <sz val="10"/>
        <rFont val="Arial"/>
        <charset val="134"/>
      </rPr>
      <t xml:space="preserve"> .
</t>
    </r>
    <r>
      <rPr>
        <sz val="10"/>
        <rFont val="方正公文小标宋"/>
        <charset val="134"/>
      </rPr>
      <t>绿色</t>
    </r>
    <r>
      <rPr>
        <sz val="10"/>
        <rFont val="Arial"/>
        <charset val="134"/>
      </rPr>
      <t xml:space="preserve"> . </t>
    </r>
    <r>
      <rPr>
        <sz val="10"/>
        <rFont val="方正公文小标宋"/>
        <charset val="134"/>
      </rPr>
      <t>桔色</t>
    </r>
    <r>
      <rPr>
        <sz val="10"/>
        <rFont val="Arial"/>
        <charset val="134"/>
      </rPr>
      <t>.                             
White.Red.                 Green. Orange.</t>
    </r>
  </si>
  <si>
    <t>133x80x60CM</t>
  </si>
  <si>
    <t>21.4KG       26.9KG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</si>
  <si>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正版授权，兰博基尼真车启动音效，</t>
    </r>
    <r>
      <rPr>
        <b/>
        <sz val="9"/>
        <rFont val="Arial"/>
        <charset val="134"/>
      </rPr>
      <t>12V390</t>
    </r>
    <r>
      <rPr>
        <b/>
        <sz val="9"/>
        <rFont val="宋体"/>
        <charset val="134"/>
      </rPr>
      <t>四驱带独立摇摆，炫彩灯光，动感音乐，早教，</t>
    </r>
    <r>
      <rPr>
        <b/>
        <sz val="9"/>
        <rFont val="Arial"/>
        <charset val="134"/>
      </rPr>
      <t>usb</t>
    </r>
    <r>
      <rPr>
        <b/>
        <sz val="9"/>
        <rFont val="宋体"/>
        <charset val="134"/>
      </rPr>
      <t>接口，音量加减</t>
    </r>
    <r>
      <rPr>
        <b/>
        <sz val="9"/>
        <rFont val="Arial"/>
        <charset val="134"/>
      </rPr>
      <t xml:space="preserve"> </t>
    </r>
    <r>
      <rPr>
        <b/>
        <sz val="9"/>
        <rFont val="宋体"/>
        <charset val="134"/>
      </rPr>
      <t>，蓝牙模式</t>
    </r>
    <r>
      <rPr>
        <b/>
        <sz val="9"/>
        <rFont val="Arial"/>
        <charset val="134"/>
      </rPr>
      <t>,</t>
    </r>
    <r>
      <rPr>
        <b/>
        <sz val="9"/>
        <rFont val="宋体"/>
        <charset val="134"/>
      </rPr>
      <t>增加中控充电</t>
    </r>
    <r>
      <rPr>
        <b/>
        <sz val="9"/>
        <rFont val="Arial"/>
        <charset val="134"/>
      </rPr>
      <t>,</t>
    </r>
    <r>
      <rPr>
        <b/>
        <sz val="9"/>
        <rFont val="宋体"/>
        <charset val="134"/>
      </rPr>
      <t>具有双充电孔功能，</t>
    </r>
    <r>
      <rPr>
        <b/>
        <sz val="9"/>
        <rFont val="Arial"/>
        <charset val="134"/>
      </rPr>
      <t>12V7AH</t>
    </r>
    <r>
      <rPr>
        <b/>
        <sz val="9"/>
        <rFont val="宋体"/>
        <charset val="134"/>
      </rPr>
      <t>大电瓶，四驱减震</t>
    </r>
    <r>
      <rPr>
        <b/>
        <sz val="9"/>
        <rFont val="Arial"/>
        <charset val="134"/>
      </rPr>
      <t>.                                                                      
Licensed, Lamborghini real car start sound, 12V390 four-wheel drive with independent swing, dazzling lights, dynamic music, early education, USB interface, volume increase and decrease, Bluetooth mode, increased central charging, with dual charging hole function, 12V7AH battery, four-wheel drive shock absorption.</t>
    </r>
  </si>
  <si>
    <t xml:space="preserve">   EVA轮 EVA soft wheel +90RMB</t>
  </si>
  <si>
    <r>
      <rPr>
        <b/>
        <sz val="11"/>
        <rFont val="Arial"/>
        <charset val="134"/>
      </rPr>
      <t xml:space="preserve">666 
</t>
    </r>
    <r>
      <rPr>
        <b/>
        <sz val="11"/>
        <rFont val="宋体"/>
        <charset val="134"/>
      </rPr>
      <t>兰博基尼</t>
    </r>
    <r>
      <rPr>
        <b/>
        <sz val="11"/>
        <rFont val="Arial"/>
        <charset val="134"/>
      </rPr>
      <t xml:space="preserve">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 xml:space="preserve">Leather seats
</t>
    </r>
    <r>
      <rPr>
        <b/>
        <sz val="11"/>
        <rFont val="Arial"/>
        <charset val="134"/>
      </rPr>
      <t>+EVA</t>
    </r>
    <r>
      <rPr>
        <b/>
        <sz val="11"/>
        <rFont val="宋体"/>
        <charset val="134"/>
      </rPr>
      <t>发泡胎</t>
    </r>
    <r>
      <rPr>
        <b/>
        <sz val="11"/>
        <color rgb="FFFF0000"/>
        <rFont val="Arial"/>
        <charset val="134"/>
      </rPr>
      <t xml:space="preserve">
+EVA soft wheel </t>
    </r>
    <r>
      <rPr>
        <b/>
        <sz val="11"/>
        <rFont val="Arial"/>
        <charset val="134"/>
      </rPr>
      <t xml:space="preserve">                 </t>
    </r>
  </si>
  <si>
    <r>
      <rPr>
        <b/>
        <sz val="11"/>
        <rFont val="Arial"/>
        <charset val="134"/>
      </rPr>
      <t xml:space="preserve">SMT-778
</t>
    </r>
    <r>
      <rPr>
        <b/>
        <sz val="11"/>
        <color rgb="FFFF0000"/>
        <rFont val="Arial"/>
        <charset val="134"/>
      </rPr>
      <t>12V10A*1</t>
    </r>
    <r>
      <rPr>
        <b/>
        <sz val="11"/>
        <rFont val="宋体"/>
        <charset val="134"/>
      </rPr>
      <t>铅酸电池</t>
    </r>
    <r>
      <rPr>
        <b/>
        <sz val="11"/>
        <rFont val="Arial"/>
        <charset val="134"/>
      </rPr>
      <t xml:space="preserve">
Lead-acid battery 
</t>
    </r>
    <r>
      <rPr>
        <b/>
        <sz val="11"/>
        <color rgb="FFFF0000"/>
        <rFont val="Arial"/>
        <charset val="134"/>
      </rPr>
      <t xml:space="preserve">12V390*6 </t>
    </r>
    <r>
      <rPr>
        <b/>
        <sz val="11"/>
        <rFont val="宋体"/>
        <charset val="134"/>
      </rPr>
      <t>电机</t>
    </r>
    <r>
      <rPr>
        <b/>
        <sz val="11"/>
        <rFont val="Arial"/>
        <charset val="134"/>
      </rPr>
      <t xml:space="preserve"> motor
</t>
    </r>
    <r>
      <rPr>
        <b/>
        <sz val="11"/>
        <rFont val="宋体"/>
        <charset val="134"/>
      </rPr>
      <t>隐藏式六轮驱动</t>
    </r>
    <r>
      <rPr>
        <b/>
        <sz val="11"/>
        <rFont val="Arial"/>
        <charset val="134"/>
      </rPr>
      <t xml:space="preserve">
</t>
    </r>
    <r>
      <rPr>
        <b/>
        <sz val="11"/>
        <color rgb="FFFF0000"/>
        <rFont val="Arial"/>
        <charset val="134"/>
      </rPr>
      <t xml:space="preserve">Hidden six-wheel drive
</t>
    </r>
    <r>
      <rPr>
        <b/>
        <sz val="11"/>
        <rFont val="宋体"/>
        <charset val="134"/>
      </rPr>
      <t>皮座椅</t>
    </r>
    <r>
      <rPr>
        <b/>
        <sz val="11"/>
        <color rgb="FFFF0000"/>
        <rFont val="Arial"/>
        <charset val="134"/>
      </rPr>
      <t xml:space="preserve">
Leather seats </t>
    </r>
  </si>
  <si>
    <r>
      <rPr>
        <sz val="10"/>
        <rFont val="方正公文小标宋"/>
        <charset val="134"/>
      </rPr>
      <t>白色</t>
    </r>
    <r>
      <rPr>
        <sz val="10"/>
        <rFont val="Arial"/>
        <charset val="134"/>
      </rPr>
      <t xml:space="preserve">
white</t>
    </r>
  </si>
  <si>
    <t>133x74x62CM</t>
  </si>
  <si>
    <t>29.5KG   
36KG</t>
  </si>
  <si>
    <r>
      <rPr>
        <b/>
        <sz val="10"/>
        <rFont val="宋体"/>
        <charset val="134"/>
      </rPr>
      <t>采用大电池，</t>
    </r>
    <r>
      <rPr>
        <b/>
        <sz val="10"/>
        <rFont val="Arial"/>
        <charset val="134"/>
      </rPr>
      <t>6</t>
    </r>
    <r>
      <rPr>
        <b/>
        <sz val="10"/>
        <rFont val="宋体"/>
        <charset val="134"/>
      </rPr>
      <t>个隐藏式电机，有炫彩灯光，音乐早教，</t>
    </r>
    <r>
      <rPr>
        <b/>
        <sz val="10"/>
        <rFont val="Arial"/>
        <charset val="134"/>
      </rPr>
      <t>usb</t>
    </r>
    <r>
      <rPr>
        <b/>
        <sz val="10"/>
        <rFont val="宋体"/>
        <charset val="134"/>
      </rPr>
      <t>接口，蓝牙模式，车辆采用双脚踏设计，带有可翻转式后备箱，翻过来后大人可坐在在后面踩油门操作车辆，车辆前方可打开配备可拆卸式电瓶，充电更方便，带有双向仿真皮座椅。</t>
    </r>
    <r>
      <rPr>
        <b/>
        <sz val="10"/>
        <color rgb="FFFF0000"/>
        <rFont val="Arial"/>
        <charset val="134"/>
      </rPr>
      <t xml:space="preserve">
It is equipped with a large battery, 6 hidden motors, colorful lights, music early education, USB interface, Bluetooth mode. The vehicle adopts a two-foot pedal design and has a flip-up rear compartment. When flipped over, adults can sit at the back and operate the vehicle by stepping on the accelerator. The front of the vehicle can be opened and a detachable battery is provided, making charging more convenient. It also has two-way simulated leather seats.</t>
    </r>
  </si>
  <si>
    <t xml:space="preserve">  EVA轮 EVA soft wheel +110RMB</t>
  </si>
  <si>
    <r>
      <rPr>
        <b/>
        <sz val="11"/>
        <rFont val="Arial"/>
        <charset val="134"/>
      </rPr>
      <t xml:space="preserve">SMT-778
</t>
    </r>
    <r>
      <rPr>
        <b/>
        <sz val="11"/>
        <color rgb="FFFF0000"/>
        <rFont val="Arial"/>
        <charset val="134"/>
      </rPr>
      <t>12V10A*1</t>
    </r>
    <r>
      <rPr>
        <b/>
        <sz val="11"/>
        <rFont val="宋体"/>
        <charset val="134"/>
      </rPr>
      <t>铅酸电池</t>
    </r>
    <r>
      <rPr>
        <b/>
        <sz val="11"/>
        <rFont val="Arial"/>
        <charset val="134"/>
      </rPr>
      <t xml:space="preserve">
Lead-acid battery 
</t>
    </r>
    <r>
      <rPr>
        <b/>
        <sz val="11"/>
        <color rgb="FFFF0000"/>
        <rFont val="Arial"/>
        <charset val="134"/>
      </rPr>
      <t>12V390*6</t>
    </r>
    <r>
      <rPr>
        <b/>
        <sz val="11"/>
        <rFont val="Arial"/>
        <charset val="134"/>
      </rPr>
      <t xml:space="preserve"> </t>
    </r>
    <r>
      <rPr>
        <b/>
        <sz val="11"/>
        <rFont val="宋体"/>
        <charset val="134"/>
      </rPr>
      <t>电机</t>
    </r>
    <r>
      <rPr>
        <b/>
        <sz val="11"/>
        <rFont val="Arial"/>
        <charset val="134"/>
      </rPr>
      <t xml:space="preserve"> motor
</t>
    </r>
    <r>
      <rPr>
        <b/>
        <sz val="11"/>
        <rFont val="宋体"/>
        <charset val="134"/>
      </rPr>
      <t>隐藏式六轮驱动</t>
    </r>
    <r>
      <rPr>
        <b/>
        <sz val="11"/>
        <rFont val="Arial"/>
        <charset val="134"/>
      </rPr>
      <t xml:space="preserve">
</t>
    </r>
    <r>
      <rPr>
        <b/>
        <sz val="11"/>
        <color rgb="FFFF0000"/>
        <rFont val="Arial"/>
        <charset val="134"/>
      </rPr>
      <t xml:space="preserve">Hidden six-wheel drive
</t>
    </r>
    <r>
      <rPr>
        <b/>
        <sz val="11"/>
        <rFont val="宋体"/>
        <charset val="134"/>
      </rPr>
      <t>皮座椅</t>
    </r>
    <r>
      <rPr>
        <b/>
        <sz val="11"/>
        <color rgb="FFFF0000"/>
        <rFont val="Arial"/>
        <charset val="134"/>
      </rPr>
      <t xml:space="preserve">
Leather seats </t>
    </r>
    <r>
      <rPr>
        <b/>
        <sz val="11"/>
        <rFont val="Arial"/>
        <charset val="134"/>
      </rPr>
      <t xml:space="preserve">
+</t>
    </r>
    <r>
      <rPr>
        <b/>
        <sz val="11"/>
        <rFont val="宋体"/>
        <charset val="134"/>
      </rPr>
      <t>烤漆</t>
    </r>
    <r>
      <rPr>
        <b/>
        <sz val="11"/>
        <rFont val="Arial"/>
        <charset val="134"/>
      </rPr>
      <t xml:space="preserve">  
</t>
    </r>
    <r>
      <rPr>
        <b/>
        <sz val="11"/>
        <color rgb="FFFF0000"/>
        <rFont val="Arial"/>
        <charset val="134"/>
      </rPr>
      <t xml:space="preserve">+paint </t>
    </r>
  </si>
  <si>
    <r>
      <rPr>
        <sz val="10"/>
        <rFont val="方正公文小标宋"/>
        <charset val="134"/>
      </rPr>
      <t>磨砂灰色</t>
    </r>
    <r>
      <rPr>
        <sz val="10"/>
        <rFont val="Arial"/>
        <charset val="134"/>
      </rPr>
      <t xml:space="preserve">
Frosted gray</t>
    </r>
  </si>
  <si>
    <r>
      <rPr>
        <b/>
        <sz val="11"/>
        <rFont val="Arial"/>
        <charset val="134"/>
      </rPr>
      <t xml:space="preserve">7588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 xml:space="preserve">Leather seats </t>
    </r>
    <r>
      <rPr>
        <b/>
        <sz val="11"/>
        <rFont val="Arial"/>
        <charset val="134"/>
      </rPr>
      <t xml:space="preserve">     </t>
    </r>
  </si>
  <si>
    <r>
      <rPr>
        <sz val="10"/>
        <rFont val="方正公文小标宋"/>
        <charset val="134"/>
      </rPr>
      <t>红色，白色，黑色</t>
    </r>
    <r>
      <rPr>
        <sz val="10"/>
        <rFont val="Arial"/>
        <charset val="134"/>
      </rPr>
      <t xml:space="preserve">               Red, white, black  </t>
    </r>
  </si>
  <si>
    <t>126*77*62CM</t>
  </si>
  <si>
    <t xml:space="preserve">21KG 25.55KG </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</si>
  <si>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多功能音乐播放器，一键启动等功能，智能缓启动，一对一</t>
    </r>
    <r>
      <rPr>
        <b/>
        <sz val="9"/>
        <rFont val="Arial"/>
        <charset val="134"/>
      </rPr>
      <t>2.4G</t>
    </r>
    <r>
      <rPr>
        <b/>
        <sz val="9"/>
        <rFont val="宋体"/>
        <charset val="134"/>
      </rPr>
      <t>蓝牙遥控</t>
    </r>
    <r>
      <rPr>
        <b/>
        <sz val="9"/>
        <rFont val="Arial"/>
        <charset val="134"/>
      </rPr>
      <t xml:space="preserve"> </t>
    </r>
    <r>
      <rPr>
        <b/>
        <sz val="9"/>
        <rFont val="宋体"/>
        <charset val="134"/>
      </rPr>
      <t>，前驱</t>
    </r>
    <r>
      <rPr>
        <b/>
        <sz val="9"/>
        <rFont val="Arial"/>
        <charset val="134"/>
      </rPr>
      <t>380</t>
    </r>
    <r>
      <rPr>
        <b/>
        <sz val="9"/>
        <rFont val="宋体"/>
        <charset val="134"/>
      </rPr>
      <t>自动分离双电机，后驱</t>
    </r>
    <r>
      <rPr>
        <b/>
        <sz val="9"/>
        <rFont val="Arial"/>
        <charset val="134"/>
      </rPr>
      <t>380</t>
    </r>
    <r>
      <rPr>
        <b/>
        <sz val="9"/>
        <rFont val="宋体"/>
        <charset val="134"/>
      </rPr>
      <t>驱动双电机，</t>
    </r>
    <r>
      <rPr>
        <b/>
        <sz val="9"/>
        <rFont val="Arial"/>
        <charset val="134"/>
      </rPr>
      <t>540</t>
    </r>
    <r>
      <rPr>
        <b/>
        <sz val="9"/>
        <rFont val="宋体"/>
        <charset val="134"/>
      </rPr>
      <t>摇摆电机，</t>
    </r>
    <r>
      <rPr>
        <b/>
        <sz val="9"/>
        <rFont val="Arial"/>
        <charset val="134"/>
      </rPr>
      <t>390</t>
    </r>
    <r>
      <rPr>
        <b/>
        <sz val="9"/>
        <rFont val="宋体"/>
        <charset val="134"/>
      </rPr>
      <t>转向电机，</t>
    </r>
    <r>
      <rPr>
        <b/>
        <sz val="9"/>
        <rFont val="Arial"/>
        <charset val="134"/>
      </rPr>
      <t xml:space="preserve"> </t>
    </r>
    <r>
      <rPr>
        <b/>
        <sz val="9"/>
        <rFont val="宋体"/>
        <charset val="134"/>
      </rPr>
      <t>，</t>
    </r>
    <r>
      <rPr>
        <b/>
        <sz val="9"/>
        <rFont val="Arial"/>
        <charset val="134"/>
      </rPr>
      <t xml:space="preserve"> 12V7AH</t>
    </r>
    <r>
      <rPr>
        <b/>
        <sz val="9"/>
        <rFont val="宋体"/>
        <charset val="134"/>
      </rPr>
      <t>大电瓶，带有手机</t>
    </r>
    <r>
      <rPr>
        <b/>
        <sz val="9"/>
        <rFont val="Arial"/>
        <charset val="134"/>
      </rPr>
      <t>APP</t>
    </r>
    <r>
      <rPr>
        <b/>
        <sz val="9"/>
        <rFont val="宋体"/>
        <charset val="134"/>
      </rPr>
      <t>控制</t>
    </r>
    <r>
      <rPr>
        <b/>
        <sz val="9"/>
        <rFont val="Arial"/>
        <charset val="134"/>
      </rPr>
      <t xml:space="preserve">                                                                  
Multi-function music player, one-button start and other functions, intelligent slow start, one to one 2.4g Bluetooth remote control, front drive 380 automatic separation of dual motors, rear drive 380 dual motors, 540 swing motor, 390 steering motor, 12V7AH battery, with mobile APP control</t>
    </r>
  </si>
  <si>
    <t>EVA轮 EVA soft wheel +90RMB</t>
  </si>
  <si>
    <r>
      <rPr>
        <b/>
        <sz val="11"/>
        <rFont val="Arial"/>
        <charset val="134"/>
      </rPr>
      <t xml:space="preserve">7588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 xml:space="preserve">Leather seats  </t>
    </r>
    <r>
      <rPr>
        <b/>
        <sz val="11"/>
        <rFont val="Arial"/>
        <charset val="134"/>
      </rPr>
      <t xml:space="preserve">   
+</t>
    </r>
    <r>
      <rPr>
        <b/>
        <sz val="11"/>
        <rFont val="宋体"/>
        <charset val="134"/>
      </rPr>
      <t>烤漆</t>
    </r>
    <r>
      <rPr>
        <b/>
        <sz val="11"/>
        <rFont val="Arial"/>
        <charset val="134"/>
      </rPr>
      <t xml:space="preserve">   
</t>
    </r>
    <r>
      <rPr>
        <b/>
        <sz val="11"/>
        <color rgb="FFFF0000"/>
        <rFont val="Arial"/>
        <charset val="134"/>
      </rPr>
      <t xml:space="preserve">+paint  </t>
    </r>
    <r>
      <rPr>
        <b/>
        <sz val="11"/>
        <rFont val="Arial"/>
        <charset val="134"/>
      </rPr>
      <t xml:space="preserve">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</si>
  <si>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Baking paint red 
Baking paint black </t>
    </r>
  </si>
  <si>
    <r>
      <rPr>
        <b/>
        <sz val="11"/>
        <rFont val="Arial"/>
        <charset val="134"/>
      </rPr>
      <t xml:space="preserve">7188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      </t>
    </r>
  </si>
  <si>
    <t xml:space="preserve">白色    红色    
White 
red </t>
  </si>
  <si>
    <t>129*69*62CM</t>
  </si>
  <si>
    <t>22.6KG 
26.9KG</t>
  </si>
  <si>
    <r>
      <rPr>
        <b/>
        <sz val="10"/>
        <rFont val="宋体"/>
        <charset val="134"/>
      </rPr>
      <t>大采用大电池，四驱车，有灯光，音乐早教，</t>
    </r>
    <r>
      <rPr>
        <b/>
        <sz val="10"/>
        <rFont val="Arial"/>
        <charset val="134"/>
      </rPr>
      <t>USB</t>
    </r>
    <r>
      <rPr>
        <b/>
        <sz val="10"/>
        <rFont val="宋体"/>
        <charset val="134"/>
      </rPr>
      <t>插口，前进后退，摇摆，智能缓启动，一对一</t>
    </r>
    <r>
      <rPr>
        <b/>
        <sz val="10"/>
        <rFont val="Arial"/>
        <charset val="134"/>
      </rPr>
      <t>2.4G</t>
    </r>
    <r>
      <rPr>
        <b/>
        <sz val="10"/>
        <rFont val="宋体"/>
        <charset val="134"/>
      </rPr>
      <t>蓝牙遥控</t>
    </r>
    <r>
      <rPr>
        <b/>
        <sz val="10"/>
        <rFont val="Arial"/>
        <charset val="134"/>
      </rPr>
      <t xml:space="preserve"> </t>
    </r>
    <r>
      <rPr>
        <b/>
        <sz val="10"/>
        <rFont val="宋体"/>
        <charset val="134"/>
      </rPr>
      <t>，车尾带拉手，二点式安全带。</t>
    </r>
    <r>
      <rPr>
        <b/>
        <sz val="10"/>
        <color rgb="FFFF0000"/>
        <rFont val="Arial"/>
        <charset val="134"/>
      </rPr>
      <t xml:space="preserve">
It features a large battery, four-wheel drive, lighting, music-based early education, USB port, forward and backward movement, swaying, intelligent slow start, one-to-one 2.4G Bluetooth remote control, a handle at the rear of the vehicle, and two-point seat belt.</t>
    </r>
  </si>
  <si>
    <t xml:space="preserve">  皮座椅Leather seats+25RMB
EVA发泡胎EVAfoam tire+90RMB
</t>
  </si>
  <si>
    <r>
      <rPr>
        <b/>
        <sz val="11"/>
        <rFont val="Arial"/>
        <charset val="134"/>
      </rPr>
      <t xml:space="preserve">7188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Leather seats</t>
    </r>
    <r>
      <rPr>
        <b/>
        <sz val="11"/>
        <rFont val="Arial"/>
        <charset val="134"/>
      </rPr>
      <t xml:space="preserve">      
+</t>
    </r>
    <r>
      <rPr>
        <b/>
        <sz val="11"/>
        <rFont val="宋体"/>
        <charset val="134"/>
      </rPr>
      <t>烤漆</t>
    </r>
    <r>
      <rPr>
        <b/>
        <sz val="11"/>
        <rFont val="Arial"/>
        <charset val="134"/>
      </rPr>
      <t xml:space="preserve">   </t>
    </r>
    <r>
      <rPr>
        <b/>
        <sz val="11"/>
        <color rgb="FFFF0000"/>
        <rFont val="Arial"/>
        <charset val="134"/>
      </rPr>
      <t>+paint</t>
    </r>
    <r>
      <rPr>
        <b/>
        <sz val="11"/>
        <rFont val="Arial"/>
        <charset val="134"/>
      </rPr>
      <t xml:space="preserve">     </t>
    </r>
  </si>
  <si>
    <t>烤漆黑色
paint Black
烤漆红色
paint Red
烤漆灰色
paint gray</t>
  </si>
  <si>
    <t xml:space="preserve">
EVA发泡胎EVAfoam tire+90RMB
</t>
  </si>
  <si>
    <r>
      <rPr>
        <b/>
        <sz val="11"/>
        <rFont val="Arial"/>
        <charset val="134"/>
      </rPr>
      <t xml:space="preserve">999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
    </t>
    </r>
  </si>
  <si>
    <t>米黄色 Beige</t>
  </si>
  <si>
    <t>131*65*58CM</t>
  </si>
  <si>
    <t>18.5KG    22.5KG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</si>
  <si>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不烤漆为普通座椅，音乐播放器，手机遥控操作，蓝牙链接，</t>
    </r>
    <r>
      <rPr>
        <b/>
        <sz val="9"/>
        <rFont val="Arial"/>
        <charset val="134"/>
      </rPr>
      <t>USB</t>
    </r>
    <r>
      <rPr>
        <b/>
        <sz val="9"/>
        <rFont val="宋体"/>
        <charset val="134"/>
      </rPr>
      <t>插头，</t>
    </r>
    <r>
      <rPr>
        <b/>
        <sz val="9"/>
        <rFont val="Arial"/>
        <charset val="134"/>
      </rPr>
      <t>TF</t>
    </r>
    <r>
      <rPr>
        <b/>
        <sz val="9"/>
        <rFont val="宋体"/>
        <charset val="134"/>
      </rPr>
      <t>卡插头，</t>
    </r>
    <r>
      <rPr>
        <b/>
        <sz val="9"/>
        <rFont val="Arial"/>
        <charset val="134"/>
      </rPr>
      <t>MP3</t>
    </r>
    <r>
      <rPr>
        <b/>
        <sz val="9"/>
        <rFont val="宋体"/>
        <charset val="134"/>
      </rPr>
      <t>插头，音量加减，一键启动，一对一</t>
    </r>
    <r>
      <rPr>
        <b/>
        <sz val="9"/>
        <rFont val="Arial"/>
        <charset val="134"/>
      </rPr>
      <t>2.4G</t>
    </r>
    <r>
      <rPr>
        <b/>
        <sz val="9"/>
        <rFont val="宋体"/>
        <charset val="134"/>
      </rPr>
      <t>蓝牙遥控</t>
    </r>
    <r>
      <rPr>
        <b/>
        <sz val="9"/>
        <rFont val="Arial"/>
        <charset val="134"/>
      </rPr>
      <t xml:space="preserve"> </t>
    </r>
    <r>
      <rPr>
        <b/>
        <sz val="9"/>
        <rFont val="宋体"/>
        <charset val="134"/>
      </rPr>
      <t>，二点式安全带，超大后备箱</t>
    </r>
    <r>
      <rPr>
        <b/>
        <sz val="9"/>
        <rFont val="Arial"/>
        <charset val="134"/>
      </rPr>
      <t xml:space="preserve">                                                                                                               
Do not paint for ordinary seats, music player, mobile phone remote control, Bluetooth link, USB plug, TF card plug, MP3 plug, volume plus or minus, one button start, one to one 2.4G Bluetooth remote control, two point safety belt, oversized trunk</t>
    </r>
  </si>
  <si>
    <r>
      <rPr>
        <b/>
        <sz val="11"/>
        <rFont val="Arial"/>
        <charset val="134"/>
      </rPr>
      <t xml:space="preserve">999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
</t>
    </r>
    <r>
      <rPr>
        <b/>
        <sz val="11"/>
        <rFont val="宋体"/>
        <charset val="134"/>
      </rPr>
      <t>皮座椅</t>
    </r>
    <r>
      <rPr>
        <b/>
        <sz val="11"/>
        <rFont val="Arial"/>
        <charset val="134"/>
      </rPr>
      <t xml:space="preserve">
</t>
    </r>
    <r>
      <rPr>
        <b/>
        <sz val="11"/>
        <color rgb="FFFF0000"/>
        <rFont val="Arial"/>
        <charset val="134"/>
      </rPr>
      <t xml:space="preserve">Leather seats </t>
    </r>
    <r>
      <rPr>
        <b/>
        <sz val="11"/>
        <rFont val="Arial"/>
        <charset val="134"/>
      </rPr>
      <t xml:space="preserve">     
+</t>
    </r>
    <r>
      <rPr>
        <b/>
        <sz val="11"/>
        <rFont val="宋体"/>
        <charset val="134"/>
      </rPr>
      <t>烤漆</t>
    </r>
    <r>
      <rPr>
        <b/>
        <sz val="11"/>
        <rFont val="Arial"/>
        <charset val="134"/>
      </rPr>
      <t xml:space="preserve">   </t>
    </r>
    <r>
      <rPr>
        <b/>
        <sz val="11"/>
        <color rgb="FFFF0000"/>
        <rFont val="Arial"/>
        <charset val="134"/>
      </rPr>
      <t xml:space="preserve">+paint  </t>
    </r>
    <r>
      <rPr>
        <b/>
        <sz val="11"/>
        <rFont val="Arial"/>
        <charset val="134"/>
      </rPr>
      <t xml:space="preserve">      </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</si>
  <si>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烤漆</t>
    </r>
    <r>
      <rPr>
        <b/>
        <sz val="9"/>
        <rFont val="Arial"/>
        <charset val="134"/>
      </rPr>
      <t xml:space="preserve"> </t>
    </r>
    <r>
      <rPr>
        <b/>
        <sz val="9"/>
        <rFont val="宋体"/>
        <charset val="134"/>
      </rPr>
      <t>真皮座椅，真皮把套，音乐播放器，</t>
    </r>
    <r>
      <rPr>
        <b/>
        <sz val="9"/>
        <rFont val="Arial"/>
        <charset val="134"/>
      </rPr>
      <t>USB</t>
    </r>
    <r>
      <rPr>
        <b/>
        <sz val="9"/>
        <rFont val="宋体"/>
        <charset val="134"/>
      </rPr>
      <t>插头，</t>
    </r>
    <r>
      <rPr>
        <b/>
        <sz val="9"/>
        <rFont val="Arial"/>
        <charset val="134"/>
      </rPr>
      <t>TF</t>
    </r>
    <r>
      <rPr>
        <b/>
        <sz val="9"/>
        <rFont val="宋体"/>
        <charset val="134"/>
      </rPr>
      <t>卡插头，</t>
    </r>
    <r>
      <rPr>
        <b/>
        <sz val="9"/>
        <rFont val="Arial"/>
        <charset val="134"/>
      </rPr>
      <t>MP3</t>
    </r>
    <r>
      <rPr>
        <b/>
        <sz val="9"/>
        <rFont val="宋体"/>
        <charset val="134"/>
      </rPr>
      <t>插头，音量加减，灯光开关，一键启动等功能，一对一</t>
    </r>
    <r>
      <rPr>
        <b/>
        <sz val="9"/>
        <rFont val="Arial"/>
        <charset val="134"/>
      </rPr>
      <t>2.4G</t>
    </r>
    <r>
      <rPr>
        <b/>
        <sz val="9"/>
        <rFont val="宋体"/>
        <charset val="134"/>
      </rPr>
      <t>蓝牙遥控</t>
    </r>
    <r>
      <rPr>
        <b/>
        <sz val="9"/>
        <rFont val="Arial"/>
        <charset val="134"/>
      </rPr>
      <t xml:space="preserve"> </t>
    </r>
    <r>
      <rPr>
        <b/>
        <sz val="9"/>
        <rFont val="宋体"/>
        <charset val="134"/>
      </rPr>
      <t>，车尾带拉手，二点式安全带，炫彩灯光，动感音乐，左右转向灯</t>
    </r>
    <r>
      <rPr>
        <b/>
        <sz val="9"/>
        <rFont val="Arial"/>
        <charset val="134"/>
      </rPr>
      <t xml:space="preserve">                                                  
Lacquer leather seat, leather handle cover, music player, USB plug, TF card plug, MP3 plug, volume increase and reduction, light switch, one button start and other functions, one to one 2.4G Bluetooth remote control, rear strap handle, two-point seat belt, dazzling light, dynamic music, left and right turn signal</t>
    </r>
  </si>
  <si>
    <r>
      <rPr>
        <b/>
        <sz val="11"/>
        <rFont val="Arial"/>
        <charset val="134"/>
      </rPr>
      <t xml:space="preserve">SMT-903   
</t>
    </r>
    <r>
      <rPr>
        <b/>
        <sz val="11"/>
        <rFont val="宋体"/>
        <charset val="134"/>
      </rPr>
      <t>（农夫车）</t>
    </r>
    <r>
      <rPr>
        <b/>
        <sz val="11"/>
        <rFont val="Arial"/>
        <charset val="134"/>
      </rPr>
      <t xml:space="preserve">
Farmer's cart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12V550*2 </t>
    </r>
    <r>
      <rPr>
        <b/>
        <sz val="11"/>
        <rFont val="宋体"/>
        <charset val="134"/>
      </rPr>
      <t>电机</t>
    </r>
    <r>
      <rPr>
        <b/>
        <sz val="11"/>
        <rFont val="Arial"/>
        <charset val="134"/>
      </rPr>
      <t xml:space="preserve"> motor</t>
    </r>
  </si>
  <si>
    <r>
      <rPr>
        <b/>
        <sz val="10"/>
        <rFont val="宋体"/>
        <charset val="134"/>
      </rPr>
      <t>蓝</t>
    </r>
    <r>
      <rPr>
        <b/>
        <sz val="10"/>
        <rFont val="Arial"/>
        <charset val="134"/>
      </rPr>
      <t xml:space="preserve">  blue
</t>
    </r>
    <r>
      <rPr>
        <b/>
        <sz val="10"/>
        <rFont val="宋体"/>
        <charset val="134"/>
      </rPr>
      <t>灰</t>
    </r>
    <r>
      <rPr>
        <b/>
        <sz val="10"/>
        <rFont val="Arial"/>
        <charset val="134"/>
      </rPr>
      <t xml:space="preserve">  Grey
</t>
    </r>
    <r>
      <rPr>
        <b/>
        <sz val="10"/>
        <rFont val="宋体"/>
        <charset val="134"/>
      </rPr>
      <t>绿</t>
    </r>
    <r>
      <rPr>
        <b/>
        <sz val="10"/>
        <rFont val="Arial"/>
        <charset val="134"/>
      </rPr>
      <t xml:space="preserve">  green
</t>
    </r>
    <r>
      <rPr>
        <b/>
        <sz val="10"/>
        <rFont val="宋体"/>
        <charset val="134"/>
      </rPr>
      <t>米咖</t>
    </r>
    <r>
      <rPr>
        <b/>
        <sz val="10"/>
        <rFont val="Arial"/>
        <charset val="134"/>
      </rPr>
      <t xml:space="preserve">  Mica color
</t>
    </r>
  </si>
  <si>
    <t>135*83*108CM</t>
  </si>
  <si>
    <t>28.3KG    
32.3KG</t>
  </si>
  <si>
    <r>
      <rPr>
        <b/>
        <sz val="10"/>
        <rFont val="宋体"/>
        <charset val="134"/>
      </rPr>
      <t>炫彩灯光，早教功能，</t>
    </r>
    <r>
      <rPr>
        <b/>
        <sz val="10"/>
        <rFont val="Arial"/>
        <charset val="134"/>
      </rPr>
      <t>USB</t>
    </r>
    <r>
      <rPr>
        <b/>
        <sz val="10"/>
        <rFont val="宋体"/>
        <charset val="134"/>
      </rPr>
      <t>接口，音量调节、蓝牙模式，连接手机，带车棚设计。</t>
    </r>
    <r>
      <rPr>
        <b/>
        <sz val="10"/>
        <color rgb="FFFF0000"/>
        <rFont val="Arial"/>
        <charset val="134"/>
      </rPr>
      <t xml:space="preserve">
Bright lighting, early education function, USB interface, volume adjustment, Bluetooth mode, mobile phone connection, with carport design.</t>
    </r>
  </si>
  <si>
    <t xml:space="preserve">  皮座椅Leather seats+35RMB
EVA发泡胎EVAfoam tire+90RMB
</t>
  </si>
  <si>
    <r>
      <rPr>
        <b/>
        <sz val="11"/>
        <rFont val="Arial"/>
        <charset val="134"/>
      </rPr>
      <t xml:space="preserve">SMT-903   
</t>
    </r>
    <r>
      <rPr>
        <b/>
        <sz val="11"/>
        <rFont val="宋体"/>
        <charset val="134"/>
      </rPr>
      <t>（农夫车）</t>
    </r>
    <r>
      <rPr>
        <b/>
        <sz val="11"/>
        <rFont val="Arial"/>
        <charset val="134"/>
      </rPr>
      <t xml:space="preserve">
Farmer's cart
</t>
    </r>
    <r>
      <rPr>
        <b/>
        <sz val="11"/>
        <color rgb="FFFF0000"/>
        <rFont val="Arial"/>
        <charset val="134"/>
      </rPr>
      <t>12V10A*1</t>
    </r>
    <r>
      <rPr>
        <b/>
        <sz val="11"/>
        <rFont val="宋体"/>
        <charset val="134"/>
      </rPr>
      <t>铅酸电池</t>
    </r>
    <r>
      <rPr>
        <b/>
        <sz val="11"/>
        <rFont val="Arial"/>
        <charset val="134"/>
      </rPr>
      <t xml:space="preserve">
Lead-acid battery 
</t>
    </r>
    <r>
      <rPr>
        <b/>
        <sz val="11"/>
        <color rgb="FFFF0000"/>
        <rFont val="Arial"/>
        <charset val="134"/>
      </rPr>
      <t>12V550*4</t>
    </r>
    <r>
      <rPr>
        <b/>
        <sz val="11"/>
        <rFont val="Arial"/>
        <charset val="134"/>
      </rPr>
      <t xml:space="preserve"> </t>
    </r>
    <r>
      <rPr>
        <b/>
        <sz val="11"/>
        <rFont val="宋体"/>
        <charset val="134"/>
      </rPr>
      <t>电机</t>
    </r>
    <r>
      <rPr>
        <b/>
        <sz val="11"/>
        <rFont val="Arial"/>
        <charset val="134"/>
      </rPr>
      <t xml:space="preserve"> motor</t>
    </r>
  </si>
  <si>
    <t>30.5KG  
34.5KG</t>
  </si>
  <si>
    <t>PKQ</t>
  </si>
  <si>
    <r>
      <rPr>
        <b/>
        <sz val="11"/>
        <rFont val="Arial"/>
        <charset val="134"/>
      </rPr>
      <t xml:space="preserve">701                 
</t>
    </r>
    <r>
      <rPr>
        <b/>
        <sz val="11"/>
        <color rgb="FFFF0000"/>
        <rFont val="Arial"/>
        <charset val="134"/>
      </rPr>
      <t>12V10A*1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      </t>
    </r>
  </si>
  <si>
    <t xml:space="preserve">红 Red  
桔 orange  
绿  green  </t>
  </si>
  <si>
    <t>140X90X100CM</t>
  </si>
  <si>
    <t>29KG/       34KG</t>
  </si>
  <si>
    <r>
      <rPr>
        <b/>
        <sz val="9"/>
        <color rgb="FFFF0000"/>
        <rFont val="Arial"/>
        <charset val="134"/>
      </rPr>
      <t>(12V10A*1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四轮大减震，仿真启动键，仿真前后自动挡模式，</t>
    </r>
    <r>
      <rPr>
        <b/>
        <sz val="9"/>
        <rFont val="Arial"/>
        <charset val="134"/>
      </rPr>
      <t>2.4G</t>
    </r>
    <r>
      <rPr>
        <b/>
        <sz val="9"/>
        <rFont val="宋体"/>
        <charset val="134"/>
      </rPr>
      <t>蓝牙遥控</t>
    </r>
    <r>
      <rPr>
        <b/>
        <sz val="9"/>
        <rFont val="Arial"/>
        <charset val="134"/>
      </rPr>
      <t xml:space="preserve"> </t>
    </r>
    <r>
      <rPr>
        <b/>
        <sz val="9"/>
        <rFont val="宋体"/>
        <charset val="134"/>
      </rPr>
      <t>，</t>
    </r>
    <r>
      <rPr>
        <b/>
        <sz val="9"/>
        <rFont val="Arial"/>
        <charset val="134"/>
      </rPr>
      <t>12v10</t>
    </r>
    <r>
      <rPr>
        <b/>
        <sz val="9"/>
        <rFont val="宋体"/>
        <charset val="134"/>
      </rPr>
      <t>大电瓶，</t>
    </r>
    <r>
      <rPr>
        <b/>
        <sz val="9"/>
        <rFont val="Arial"/>
        <charset val="134"/>
      </rPr>
      <t>390</t>
    </r>
    <r>
      <rPr>
        <b/>
        <sz val="9"/>
        <rFont val="宋体"/>
        <charset val="134"/>
      </rPr>
      <t>电机</t>
    </r>
    <r>
      <rPr>
        <b/>
        <sz val="9"/>
        <rFont val="Arial"/>
        <charset val="134"/>
      </rPr>
      <t xml:space="preserve"> </t>
    </r>
    <r>
      <rPr>
        <b/>
        <sz val="9"/>
        <rFont val="宋体"/>
        <charset val="134"/>
      </rPr>
      <t>双开门，</t>
    </r>
    <r>
      <rPr>
        <b/>
        <sz val="9"/>
        <rFont val="Arial"/>
        <charset val="134"/>
      </rPr>
      <t xml:space="preserve"> </t>
    </r>
    <r>
      <rPr>
        <b/>
        <sz val="9"/>
        <rFont val="宋体"/>
        <charset val="134"/>
      </rPr>
      <t>新型静音摇摆功能，超大座板，设有安全带，车身</t>
    </r>
    <r>
      <rPr>
        <b/>
        <sz val="9"/>
        <rFont val="Arial"/>
        <charset val="134"/>
      </rPr>
      <t>LED</t>
    </r>
    <r>
      <rPr>
        <b/>
        <sz val="9"/>
        <rFont val="宋体"/>
        <charset val="134"/>
      </rPr>
      <t>灯光，前后灯光，动感音乐，带讲故事，早教，古诗，有</t>
    </r>
    <r>
      <rPr>
        <b/>
        <sz val="9"/>
        <rFont val="Arial"/>
        <charset val="134"/>
      </rPr>
      <t>USB</t>
    </r>
    <r>
      <rPr>
        <b/>
        <sz val="9"/>
        <rFont val="宋体"/>
        <charset val="134"/>
      </rPr>
      <t>接口，音量加减功能，</t>
    </r>
    <r>
      <rPr>
        <b/>
        <sz val="9"/>
        <rFont val="Arial"/>
        <charset val="134"/>
      </rPr>
      <t xml:space="preserve"> 
Four-wheel large shock absorption, simulated start key, simulated front and rear automatic transmission mode, 2.4G Bluetooth remote control, 12v10 large battery, 390 motor double doors, new silent swing function, large seat plate, equipped with seat belts, body LED lights, front and rear lights, dynamic music, with storytelling, early education, ancient poetry, USB interface, volume up and down function
</t>
    </r>
  </si>
  <si>
    <r>
      <rPr>
        <b/>
        <sz val="11"/>
        <rFont val="Arial"/>
        <charset val="134"/>
      </rPr>
      <t xml:space="preserve">701                 
</t>
    </r>
    <r>
      <rPr>
        <b/>
        <sz val="11"/>
        <color rgb="FFFF0000"/>
        <rFont val="Arial"/>
        <charset val="134"/>
      </rPr>
      <t>24V8A*1</t>
    </r>
    <r>
      <rPr>
        <b/>
        <sz val="11"/>
        <rFont val="宋体"/>
        <charset val="134"/>
      </rPr>
      <t>铅酸电池</t>
    </r>
    <r>
      <rPr>
        <b/>
        <sz val="11"/>
        <rFont val="Arial"/>
        <charset val="134"/>
      </rPr>
      <t xml:space="preserve">
Lead-acid battery 
</t>
    </r>
    <r>
      <rPr>
        <b/>
        <sz val="11"/>
        <color rgb="FFFF0000"/>
        <rFont val="Arial"/>
        <charset val="134"/>
      </rPr>
      <t xml:space="preserve">24V </t>
    </r>
    <r>
      <rPr>
        <b/>
        <sz val="11"/>
        <rFont val="宋体"/>
        <charset val="134"/>
      </rPr>
      <t>电机</t>
    </r>
    <r>
      <rPr>
        <b/>
        <sz val="11"/>
        <rFont val="Arial"/>
        <charset val="134"/>
      </rPr>
      <t xml:space="preserve"> motor      </t>
    </r>
  </si>
  <si>
    <t>红，桔，绿，
Red, orange, green</t>
  </si>
  <si>
    <r>
      <rPr>
        <b/>
        <sz val="11"/>
        <rFont val="Arial"/>
        <charset val="134"/>
      </rPr>
      <t>801                 
12V10A*1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      </t>
    </r>
  </si>
  <si>
    <r>
      <rPr>
        <sz val="10"/>
        <rFont val="方正公文小标宋"/>
        <charset val="134"/>
      </rPr>
      <t>白</t>
    </r>
    <r>
      <rPr>
        <sz val="10"/>
        <rFont val="Arial"/>
        <charset val="134"/>
      </rPr>
      <t>.</t>
    </r>
    <r>
      <rPr>
        <sz val="10"/>
        <rFont val="方正公文小标宋"/>
        <charset val="134"/>
      </rPr>
      <t>红</t>
    </r>
    <r>
      <rPr>
        <sz val="10"/>
        <rFont val="Arial"/>
        <charset val="134"/>
      </rPr>
      <t>.</t>
    </r>
    <r>
      <rPr>
        <sz val="10"/>
        <rFont val="方正公文小标宋"/>
        <charset val="134"/>
      </rPr>
      <t>蓝</t>
    </r>
    <r>
      <rPr>
        <sz val="10"/>
        <rFont val="Arial"/>
        <charset val="134"/>
      </rPr>
      <t xml:space="preserve">. </t>
    </r>
    <r>
      <rPr>
        <sz val="10"/>
        <rFont val="宋体"/>
        <charset val="134"/>
      </rPr>
      <t>灰</t>
    </r>
    <r>
      <rPr>
        <sz val="10"/>
        <rFont val="Arial"/>
        <charset val="134"/>
      </rPr>
      <t xml:space="preserve">                         White. Red. Blue.gray</t>
    </r>
    <r>
      <rPr>
        <sz val="10"/>
        <rFont val="宋体"/>
        <charset val="134"/>
      </rPr>
      <t>，</t>
    </r>
  </si>
  <si>
    <t>145x90x100CM</t>
  </si>
  <si>
    <t>32KG/       37KG</t>
  </si>
  <si>
    <r>
      <rPr>
        <b/>
        <sz val="11"/>
        <rFont val="Arial"/>
        <charset val="134"/>
      </rPr>
      <t>801                 
24V8A*1</t>
    </r>
    <r>
      <rPr>
        <b/>
        <sz val="11"/>
        <rFont val="宋体"/>
        <charset val="134"/>
      </rPr>
      <t>铅酸电池</t>
    </r>
    <r>
      <rPr>
        <b/>
        <sz val="11"/>
        <rFont val="Arial"/>
        <charset val="134"/>
      </rPr>
      <t xml:space="preserve">Lead-acid battery 
24V </t>
    </r>
    <r>
      <rPr>
        <b/>
        <sz val="11"/>
        <rFont val="宋体"/>
        <charset val="134"/>
      </rPr>
      <t>电机</t>
    </r>
    <r>
      <rPr>
        <b/>
        <sz val="11"/>
        <rFont val="Arial"/>
        <charset val="134"/>
      </rPr>
      <t xml:space="preserve"> motor      </t>
    </r>
  </si>
  <si>
    <r>
      <rPr>
        <b/>
        <sz val="9"/>
        <color rgb="FFFF0000"/>
        <rFont val="Arial"/>
        <charset val="134"/>
      </rPr>
      <t>(24V8A*1</t>
    </r>
    <r>
      <rPr>
        <b/>
        <sz val="9"/>
        <color rgb="FFFF0000"/>
        <rFont val="宋体"/>
        <charset val="134"/>
      </rPr>
      <t>铅酸电池</t>
    </r>
    <r>
      <rPr>
        <b/>
        <sz val="9"/>
        <color rgb="FFFF0000"/>
        <rFont val="Arial"/>
        <charset val="134"/>
      </rPr>
      <t xml:space="preserve">Lead-acid battery + 24V3 </t>
    </r>
    <r>
      <rPr>
        <b/>
        <sz val="9"/>
        <color rgb="FFFF0000"/>
        <rFont val="宋体"/>
        <charset val="134"/>
      </rPr>
      <t>电机</t>
    </r>
    <r>
      <rPr>
        <b/>
        <sz val="9"/>
        <color rgb="FFFF0000"/>
        <rFont val="Arial"/>
        <charset val="134"/>
      </rPr>
      <t xml:space="preserve"> motor )                              
</t>
    </r>
    <r>
      <rPr>
        <b/>
        <sz val="9"/>
        <rFont val="宋体"/>
        <charset val="134"/>
      </rPr>
      <t>四轮大减震，仿真启动键，仿真前后自动挡模式，</t>
    </r>
    <r>
      <rPr>
        <b/>
        <sz val="9"/>
        <rFont val="Arial"/>
        <charset val="134"/>
      </rPr>
      <t>2.4G</t>
    </r>
    <r>
      <rPr>
        <b/>
        <sz val="9"/>
        <rFont val="宋体"/>
        <charset val="134"/>
      </rPr>
      <t>蓝牙遥控</t>
    </r>
    <r>
      <rPr>
        <b/>
        <sz val="9"/>
        <rFont val="Arial"/>
        <charset val="134"/>
      </rPr>
      <t xml:space="preserve"> </t>
    </r>
    <r>
      <rPr>
        <b/>
        <sz val="9"/>
        <rFont val="宋体"/>
        <charset val="134"/>
      </rPr>
      <t>，</t>
    </r>
    <r>
      <rPr>
        <b/>
        <sz val="9"/>
        <rFont val="Arial"/>
        <charset val="134"/>
      </rPr>
      <t>12v10</t>
    </r>
    <r>
      <rPr>
        <b/>
        <sz val="9"/>
        <rFont val="宋体"/>
        <charset val="134"/>
      </rPr>
      <t>大电瓶，</t>
    </r>
    <r>
      <rPr>
        <b/>
        <sz val="9"/>
        <rFont val="Arial"/>
        <charset val="134"/>
      </rPr>
      <t>390</t>
    </r>
    <r>
      <rPr>
        <b/>
        <sz val="9"/>
        <rFont val="宋体"/>
        <charset val="134"/>
      </rPr>
      <t>电机</t>
    </r>
    <r>
      <rPr>
        <b/>
        <sz val="9"/>
        <rFont val="Arial"/>
        <charset val="134"/>
      </rPr>
      <t xml:space="preserve"> </t>
    </r>
    <r>
      <rPr>
        <b/>
        <sz val="9"/>
        <rFont val="宋体"/>
        <charset val="134"/>
      </rPr>
      <t>双开门，</t>
    </r>
    <r>
      <rPr>
        <b/>
        <sz val="9"/>
        <rFont val="Arial"/>
        <charset val="134"/>
      </rPr>
      <t xml:space="preserve"> </t>
    </r>
    <r>
      <rPr>
        <b/>
        <sz val="9"/>
        <rFont val="宋体"/>
        <charset val="134"/>
      </rPr>
      <t>新型静音摇摆功能，超大座板，设有安全带，车身</t>
    </r>
    <r>
      <rPr>
        <b/>
        <sz val="9"/>
        <rFont val="Arial"/>
        <charset val="134"/>
      </rPr>
      <t>LED</t>
    </r>
    <r>
      <rPr>
        <b/>
        <sz val="9"/>
        <rFont val="宋体"/>
        <charset val="134"/>
      </rPr>
      <t>灯光，前后灯光，动感音乐，带讲故事，早教，古诗，有</t>
    </r>
    <r>
      <rPr>
        <b/>
        <sz val="9"/>
        <rFont val="Arial"/>
        <charset val="134"/>
      </rPr>
      <t>USB</t>
    </r>
    <r>
      <rPr>
        <b/>
        <sz val="9"/>
        <rFont val="宋体"/>
        <charset val="134"/>
      </rPr>
      <t>接口，音量加减功能，</t>
    </r>
    <r>
      <rPr>
        <b/>
        <sz val="9"/>
        <rFont val="Arial"/>
        <charset val="134"/>
      </rPr>
      <t xml:space="preserve"> 
Four-wheel large shock absorption, simulated start key, simulated front and rear automatic transmission mode, 2.4G Bluetooth remote control, 12v10 large battery, 390 motor double doors, new silent swing function, large seat plate, equipped with seat belts, body LED lights, front and rear lights, dynamic music, with storytelling, early education, ancient poetry, USB interface, volume up and down function
</t>
    </r>
  </si>
  <si>
    <r>
      <rPr>
        <b/>
        <sz val="11"/>
        <rFont val="Arial"/>
        <charset val="134"/>
      </rPr>
      <t>6000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</si>
  <si>
    <r>
      <rPr>
        <sz val="10"/>
        <rFont val="方正公文小标宋"/>
        <charset val="134"/>
      </rPr>
      <t>白</t>
    </r>
    <r>
      <rPr>
        <sz val="10"/>
        <rFont val="Arial"/>
        <charset val="134"/>
      </rPr>
      <t>.</t>
    </r>
    <r>
      <rPr>
        <sz val="10"/>
        <rFont val="方正公文小标宋"/>
        <charset val="134"/>
      </rPr>
      <t>红</t>
    </r>
    <r>
      <rPr>
        <sz val="10"/>
        <rFont val="Arial"/>
        <charset val="134"/>
      </rPr>
      <t>.</t>
    </r>
    <r>
      <rPr>
        <sz val="10"/>
        <rFont val="方正公文小标宋"/>
        <charset val="134"/>
      </rPr>
      <t>蓝</t>
    </r>
    <r>
      <rPr>
        <sz val="10"/>
        <rFont val="Arial"/>
        <charset val="134"/>
      </rPr>
      <t>.                          White. Red. Blue.</t>
    </r>
  </si>
  <si>
    <t>140*90*95CM</t>
  </si>
  <si>
    <r>
      <rPr>
        <b/>
        <sz val="9"/>
        <color rgb="FFFF0000"/>
        <rFont val="Arial"/>
        <charset val="134"/>
      </rPr>
      <t>(12V10A*1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四轮大减震，仿真启动键，前后自动挡模式，</t>
    </r>
    <r>
      <rPr>
        <b/>
        <sz val="9"/>
        <rFont val="Arial"/>
        <charset val="134"/>
      </rPr>
      <t>2.4G</t>
    </r>
    <r>
      <rPr>
        <b/>
        <sz val="9"/>
        <rFont val="宋体"/>
        <charset val="134"/>
      </rPr>
      <t>蓝牙遥控</t>
    </r>
    <r>
      <rPr>
        <b/>
        <sz val="9"/>
        <rFont val="Arial"/>
        <charset val="134"/>
      </rPr>
      <t xml:space="preserve"> </t>
    </r>
    <r>
      <rPr>
        <b/>
        <sz val="9"/>
        <rFont val="宋体"/>
        <charset val="134"/>
      </rPr>
      <t>双开门，</t>
    </r>
    <r>
      <rPr>
        <b/>
        <sz val="9"/>
        <rFont val="Arial"/>
        <charset val="134"/>
      </rPr>
      <t xml:space="preserve"> </t>
    </r>
    <r>
      <rPr>
        <b/>
        <sz val="9"/>
        <rFont val="宋体"/>
        <charset val="134"/>
      </rPr>
      <t>超大座椅，</t>
    </r>
    <r>
      <rPr>
        <b/>
        <sz val="9"/>
        <rFont val="Arial"/>
        <charset val="134"/>
      </rPr>
      <t xml:space="preserve"> </t>
    </r>
    <r>
      <rPr>
        <b/>
        <sz val="9"/>
        <rFont val="宋体"/>
        <charset val="134"/>
      </rPr>
      <t>安全带，车身</t>
    </r>
    <r>
      <rPr>
        <b/>
        <sz val="9"/>
        <rFont val="Arial"/>
        <charset val="134"/>
      </rPr>
      <t>LED</t>
    </r>
    <r>
      <rPr>
        <b/>
        <sz val="9"/>
        <rFont val="宋体"/>
        <charset val="134"/>
      </rPr>
      <t>灯光，前后灯光，动感音乐，</t>
    </r>
    <r>
      <rPr>
        <b/>
        <sz val="9"/>
        <rFont val="Arial"/>
        <charset val="134"/>
      </rPr>
      <t xml:space="preserve"> USB</t>
    </r>
    <r>
      <rPr>
        <b/>
        <sz val="9"/>
        <rFont val="宋体"/>
        <charset val="134"/>
      </rPr>
      <t>接口，音量加减功能</t>
    </r>
    <r>
      <rPr>
        <b/>
        <sz val="9"/>
        <rFont val="Arial"/>
        <charset val="134"/>
      </rPr>
      <t xml:space="preserve">                                                                                                          
Four wheel large shock absorption, simulation start button, simulation front and rear automatic transmission mode, 2.4g Bluetooth remote control double door, new mute swing function, oversized seat, seat belt, body LED lights, front and rear lights, dynamic music, USB interface, volume increase and decrease function</t>
    </r>
  </si>
  <si>
    <r>
      <rPr>
        <b/>
        <sz val="11"/>
        <rFont val="Arial"/>
        <charset val="134"/>
      </rPr>
      <t>6000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r>
      <rPr>
        <b/>
        <sz val="11"/>
        <rFont val="宋体"/>
        <charset val="134"/>
      </rPr>
      <t>涂鸦</t>
    </r>
    <r>
      <rPr>
        <b/>
        <sz val="11"/>
        <rFont val="Arial"/>
        <charset val="134"/>
      </rPr>
      <t xml:space="preserve">   graffiti       </t>
    </r>
  </si>
  <si>
    <r>
      <rPr>
        <sz val="10"/>
        <rFont val="方正公文小标宋"/>
        <charset val="134"/>
      </rPr>
      <t>涂鸦</t>
    </r>
    <r>
      <rPr>
        <sz val="10"/>
        <rFont val="Arial"/>
        <charset val="134"/>
      </rPr>
      <t xml:space="preserve">   graffiti                    </t>
    </r>
    <r>
      <rPr>
        <sz val="10"/>
        <rFont val="方正公文小标宋"/>
        <charset val="134"/>
      </rPr>
      <t>蜘蛛红</t>
    </r>
    <r>
      <rPr>
        <sz val="10"/>
        <rFont val="Arial"/>
        <charset val="134"/>
      </rPr>
      <t xml:space="preserve"> </t>
    </r>
    <r>
      <rPr>
        <sz val="10"/>
        <rFont val="方正公文小标宋"/>
        <charset val="134"/>
      </rPr>
      <t>，足球绿</t>
    </r>
    <r>
      <rPr>
        <sz val="10"/>
        <rFont val="Arial"/>
        <charset val="134"/>
      </rPr>
      <t xml:space="preserve">                              Spider red,   football green</t>
    </r>
  </si>
  <si>
    <r>
      <rPr>
        <b/>
        <sz val="11"/>
        <rFont val="Arial"/>
        <charset val="134"/>
      </rPr>
      <t>6000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r>
      <rPr>
        <b/>
        <sz val="11"/>
        <rFont val="宋体"/>
        <charset val="134"/>
      </rPr>
      <t>涂鸦</t>
    </r>
    <r>
      <rPr>
        <b/>
        <sz val="11"/>
        <rFont val="Arial"/>
        <charset val="134"/>
      </rPr>
      <t xml:space="preserve">   graffiti    </t>
    </r>
  </si>
  <si>
    <t>TTF</t>
  </si>
  <si>
    <r>
      <rPr>
        <b/>
        <sz val="11"/>
        <rFont val="Arial"/>
        <charset val="134"/>
      </rPr>
      <t>900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</si>
  <si>
    <r>
      <rPr>
        <sz val="10"/>
        <rFont val="方正公文小标宋"/>
        <charset val="134"/>
      </rPr>
      <t>白</t>
    </r>
    <r>
      <rPr>
        <sz val="10"/>
        <rFont val="Arial"/>
        <charset val="134"/>
      </rPr>
      <t>.</t>
    </r>
    <r>
      <rPr>
        <sz val="10"/>
        <rFont val="方正公文小标宋"/>
        <charset val="134"/>
      </rPr>
      <t>红</t>
    </r>
    <r>
      <rPr>
        <sz val="10"/>
        <rFont val="Arial"/>
        <charset val="134"/>
      </rPr>
      <t xml:space="preserve">.                        White. Red. </t>
    </r>
  </si>
  <si>
    <t>142*80*88CM</t>
  </si>
  <si>
    <r>
      <rPr>
        <b/>
        <sz val="9"/>
        <color rgb="FFFF0000"/>
        <rFont val="Arial"/>
        <charset val="134"/>
      </rPr>
      <t>(12V10A*1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一键启动</t>
    </r>
    <r>
      <rPr>
        <b/>
        <sz val="9"/>
        <rFont val="Arial"/>
        <charset val="134"/>
      </rPr>
      <t>,2.4G</t>
    </r>
    <r>
      <rPr>
        <b/>
        <sz val="9"/>
        <rFont val="宋体"/>
        <charset val="134"/>
      </rPr>
      <t>一对一蓝牙遥控器</t>
    </r>
    <r>
      <rPr>
        <b/>
        <sz val="9"/>
        <rFont val="Arial"/>
        <charset val="134"/>
      </rPr>
      <t>,3</t>
    </r>
    <r>
      <rPr>
        <b/>
        <sz val="9"/>
        <rFont val="宋体"/>
        <charset val="134"/>
      </rPr>
      <t>档调速</t>
    </r>
    <r>
      <rPr>
        <b/>
        <sz val="9"/>
        <rFont val="Arial"/>
        <charset val="134"/>
      </rPr>
      <t>,</t>
    </r>
    <r>
      <rPr>
        <b/>
        <sz val="9"/>
        <rFont val="宋体"/>
        <charset val="134"/>
      </rPr>
      <t>缓起缓停</t>
    </r>
    <r>
      <rPr>
        <b/>
        <sz val="9"/>
        <rFont val="Arial"/>
        <charset val="134"/>
      </rPr>
      <t>,</t>
    </r>
    <r>
      <rPr>
        <b/>
        <sz val="9"/>
        <rFont val="宋体"/>
        <charset val="134"/>
      </rPr>
      <t>一键刹车功能</t>
    </r>
    <r>
      <rPr>
        <b/>
        <sz val="9"/>
        <rFont val="Arial"/>
        <charset val="134"/>
      </rPr>
      <t>,</t>
    </r>
    <r>
      <rPr>
        <b/>
        <sz val="9"/>
        <rFont val="宋体"/>
        <charset val="134"/>
      </rPr>
      <t>中控智能电量</t>
    </r>
    <r>
      <rPr>
        <b/>
        <sz val="9"/>
        <rFont val="Arial"/>
        <charset val="134"/>
      </rPr>
      <t>🔋</t>
    </r>
    <r>
      <rPr>
        <b/>
        <sz val="9"/>
        <rFont val="宋体"/>
        <charset val="134"/>
      </rPr>
      <t>显示</t>
    </r>
    <r>
      <rPr>
        <b/>
        <sz val="9"/>
        <rFont val="Arial"/>
        <charset val="134"/>
      </rPr>
      <t>,USB</t>
    </r>
    <r>
      <rPr>
        <b/>
        <sz val="9"/>
        <rFont val="宋体"/>
        <charset val="134"/>
      </rPr>
      <t>接口</t>
    </r>
    <r>
      <rPr>
        <b/>
        <sz val="9"/>
        <rFont val="Arial"/>
        <charset val="134"/>
      </rPr>
      <t>,</t>
    </r>
    <r>
      <rPr>
        <b/>
        <sz val="9"/>
        <rFont val="宋体"/>
        <charset val="134"/>
      </rPr>
      <t>早教功能</t>
    </r>
    <r>
      <rPr>
        <b/>
        <sz val="9"/>
        <rFont val="Arial"/>
        <charset val="134"/>
      </rPr>
      <t>,</t>
    </r>
    <r>
      <rPr>
        <b/>
        <sz val="9"/>
        <rFont val="宋体"/>
        <charset val="134"/>
      </rPr>
      <t>英语故事</t>
    </r>
    <r>
      <rPr>
        <b/>
        <sz val="9"/>
        <rFont val="Arial"/>
        <charset val="134"/>
      </rPr>
      <t>,</t>
    </r>
    <r>
      <rPr>
        <b/>
        <sz val="9"/>
        <rFont val="宋体"/>
        <charset val="134"/>
      </rPr>
      <t>动感儿歌</t>
    </r>
    <r>
      <rPr>
        <b/>
        <sz val="9"/>
        <rFont val="Arial"/>
        <charset val="134"/>
      </rPr>
      <t>,LED</t>
    </r>
    <r>
      <rPr>
        <b/>
        <sz val="9"/>
        <rFont val="宋体"/>
        <charset val="134"/>
      </rPr>
      <t>大灯</t>
    </r>
    <r>
      <rPr>
        <b/>
        <sz val="9"/>
        <rFont val="Arial"/>
        <charset val="134"/>
      </rPr>
      <t>,</t>
    </r>
    <r>
      <rPr>
        <b/>
        <sz val="9"/>
        <rFont val="宋体"/>
        <charset val="134"/>
      </rPr>
      <t>多功能</t>
    </r>
    <r>
      <rPr>
        <b/>
        <sz val="9"/>
        <rFont val="Arial"/>
        <charset val="134"/>
      </rPr>
      <t>LED</t>
    </r>
    <r>
      <rPr>
        <b/>
        <sz val="9"/>
        <rFont val="宋体"/>
        <charset val="134"/>
      </rPr>
      <t>探照灯</t>
    </r>
    <r>
      <rPr>
        <b/>
        <sz val="9"/>
        <rFont val="Arial"/>
        <charset val="134"/>
      </rPr>
      <t>,</t>
    </r>
    <r>
      <rPr>
        <b/>
        <sz val="9"/>
        <rFont val="宋体"/>
        <charset val="134"/>
      </rPr>
      <t>四轮避震</t>
    </r>
    <r>
      <rPr>
        <b/>
        <sz val="9"/>
        <rFont val="Arial"/>
        <charset val="134"/>
      </rPr>
      <t>,</t>
    </r>
    <r>
      <rPr>
        <b/>
        <sz val="9"/>
        <rFont val="宋体"/>
        <charset val="134"/>
      </rPr>
      <t>双排座椅</t>
    </r>
    <r>
      <rPr>
        <b/>
        <sz val="9"/>
        <rFont val="Arial"/>
        <charset val="134"/>
      </rPr>
      <t>,</t>
    </r>
    <r>
      <rPr>
        <b/>
        <sz val="9"/>
        <rFont val="宋体"/>
        <charset val="134"/>
      </rPr>
      <t>高门炫酷</t>
    </r>
    <r>
      <rPr>
        <b/>
        <sz val="9"/>
        <rFont val="Arial"/>
        <charset val="134"/>
      </rPr>
      <t xml:space="preserve">                                                                                         
One-button start, 2.4g one-to-one Bluetooth remote control, 3-speed control, slow start and stop, one-button brake function, central control of intelligent electricity 🔋 display,USB interface, early education function, English stories, dynamic children's songs,LED headlights, multi-functional LED searchlight, four-wheel shock absorbency, double-seat chair, cool door</t>
    </r>
  </si>
  <si>
    <r>
      <rPr>
        <b/>
        <sz val="11"/>
        <rFont val="Arial"/>
        <charset val="134"/>
      </rPr>
      <t>900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</si>
  <si>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Baking paint red 
Baking paint black  </t>
    </r>
  </si>
  <si>
    <r>
      <rPr>
        <b/>
        <sz val="11"/>
        <rFont val="Arial"/>
        <charset val="134"/>
      </rPr>
      <t>900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</si>
  <si>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901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</si>
  <si>
    <r>
      <rPr>
        <b/>
        <sz val="11"/>
        <rFont val="Arial"/>
        <charset val="134"/>
      </rPr>
      <t>901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</si>
  <si>
    <r>
      <rPr>
        <b/>
        <sz val="11"/>
        <rFont val="Arial"/>
        <charset val="134"/>
      </rPr>
      <t>901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</si>
  <si>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901                 
12V10A*1</t>
    </r>
    <r>
      <rPr>
        <b/>
        <sz val="11"/>
        <rFont val="宋体"/>
        <charset val="134"/>
      </rPr>
      <t>铅酸电池</t>
    </r>
    <r>
      <rPr>
        <b/>
        <sz val="11"/>
        <rFont val="Arial"/>
        <charset val="134"/>
      </rPr>
      <t xml:space="preserve">Lead-acid battery 
12V390*4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</si>
  <si>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6688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</si>
  <si>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sz val="10"/>
        <rFont val="方正公文小标宋"/>
        <charset val="134"/>
      </rPr>
      <t>红，白，</t>
    </r>
    <r>
      <rPr>
        <sz val="10"/>
        <rFont val="Arial"/>
        <charset val="134"/>
      </rPr>
      <t xml:space="preserve">                         Red, white, </t>
    </r>
  </si>
  <si>
    <t>19KG               22KG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</si>
  <si>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Arial"/>
        <charset val="134"/>
      </rPr>
      <t>12V7</t>
    </r>
    <r>
      <rPr>
        <b/>
        <sz val="9"/>
        <rFont val="宋体"/>
        <charset val="134"/>
      </rPr>
      <t>电瓶</t>
    </r>
    <r>
      <rPr>
        <b/>
        <sz val="9"/>
        <rFont val="Arial"/>
        <charset val="134"/>
      </rPr>
      <t>.</t>
    </r>
    <r>
      <rPr>
        <b/>
        <sz val="9"/>
        <rFont val="宋体"/>
        <charset val="134"/>
      </rPr>
      <t>前后摇摆</t>
    </r>
    <r>
      <rPr>
        <b/>
        <sz val="9"/>
        <rFont val="Arial"/>
        <charset val="134"/>
      </rPr>
      <t>.</t>
    </r>
    <r>
      <rPr>
        <b/>
        <sz val="9"/>
        <rFont val="宋体"/>
        <charset val="134"/>
      </rPr>
      <t>早教功能</t>
    </r>
    <r>
      <rPr>
        <b/>
        <sz val="9"/>
        <rFont val="Arial"/>
        <charset val="134"/>
      </rPr>
      <t>.</t>
    </r>
    <r>
      <rPr>
        <b/>
        <sz val="9"/>
        <rFont val="宋体"/>
        <charset val="134"/>
      </rPr>
      <t>可手机控制</t>
    </r>
    <r>
      <rPr>
        <b/>
        <sz val="9"/>
        <rFont val="Arial"/>
        <charset val="134"/>
      </rPr>
      <t xml:space="preserve">. </t>
    </r>
    <r>
      <rPr>
        <b/>
        <sz val="9"/>
        <rFont val="宋体"/>
        <charset val="134"/>
      </rPr>
      <t>双</t>
    </r>
    <r>
      <rPr>
        <b/>
        <sz val="9"/>
        <rFont val="Arial"/>
        <charset val="134"/>
      </rPr>
      <t xml:space="preserve"> </t>
    </r>
    <r>
      <rPr>
        <b/>
        <sz val="9"/>
        <rFont val="宋体"/>
        <charset val="134"/>
      </rPr>
      <t>驱</t>
    </r>
    <r>
      <rPr>
        <b/>
        <sz val="9"/>
        <rFont val="Arial"/>
        <charset val="134"/>
      </rPr>
      <t>.</t>
    </r>
    <r>
      <rPr>
        <b/>
        <sz val="9"/>
        <rFont val="宋体"/>
        <charset val="134"/>
      </rPr>
      <t>独立摇摆</t>
    </r>
    <r>
      <rPr>
        <b/>
        <sz val="9"/>
        <rFont val="Arial"/>
        <charset val="134"/>
      </rPr>
      <t>.12V7</t>
    </r>
    <r>
      <rPr>
        <b/>
        <sz val="9"/>
        <rFont val="宋体"/>
        <charset val="134"/>
      </rPr>
      <t>电瓶</t>
    </r>
    <r>
      <rPr>
        <b/>
        <sz val="9"/>
        <rFont val="Arial"/>
        <charset val="134"/>
      </rPr>
      <t>.</t>
    </r>
    <r>
      <rPr>
        <b/>
        <sz val="9"/>
        <rFont val="宋体"/>
        <charset val="134"/>
      </rPr>
      <t>多功能遥控器</t>
    </r>
    <r>
      <rPr>
        <b/>
        <sz val="9"/>
        <rFont val="Arial"/>
        <charset val="134"/>
      </rPr>
      <t>.</t>
    </r>
    <r>
      <rPr>
        <b/>
        <sz val="9"/>
        <rFont val="宋体"/>
        <charset val="134"/>
      </rPr>
      <t>可手机控制</t>
    </r>
    <r>
      <rPr>
        <b/>
        <sz val="9"/>
        <rFont val="Arial"/>
        <charset val="134"/>
      </rPr>
      <t xml:space="preserve">                                                                                           
12V7 battery. Rocking back and forth. Early education function can be controlled by mobile phone. Dual drive. Independent swing.12V7 battery. Multifunctional remote control. Can be controlled by mobile phone</t>
    </r>
  </si>
  <si>
    <r>
      <rPr>
        <b/>
        <sz val="11"/>
        <rFont val="Arial"/>
        <charset val="134"/>
      </rPr>
      <t>6688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</si>
  <si>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Arial"/>
        <charset val="134"/>
      </rPr>
      <t>12V7</t>
    </r>
    <r>
      <rPr>
        <b/>
        <sz val="9"/>
        <rFont val="宋体"/>
        <charset val="134"/>
      </rPr>
      <t>电瓶</t>
    </r>
    <r>
      <rPr>
        <b/>
        <sz val="9"/>
        <rFont val="Arial"/>
        <charset val="134"/>
      </rPr>
      <t>.</t>
    </r>
    <r>
      <rPr>
        <b/>
        <sz val="9"/>
        <rFont val="宋体"/>
        <charset val="134"/>
      </rPr>
      <t>前后摇摆</t>
    </r>
    <r>
      <rPr>
        <b/>
        <sz val="9"/>
        <rFont val="Arial"/>
        <charset val="134"/>
      </rPr>
      <t>.</t>
    </r>
    <r>
      <rPr>
        <b/>
        <sz val="9"/>
        <rFont val="宋体"/>
        <charset val="134"/>
      </rPr>
      <t>早教功能</t>
    </r>
    <r>
      <rPr>
        <b/>
        <sz val="9"/>
        <rFont val="Arial"/>
        <charset val="134"/>
      </rPr>
      <t>.</t>
    </r>
    <r>
      <rPr>
        <b/>
        <sz val="9"/>
        <rFont val="宋体"/>
        <charset val="134"/>
      </rPr>
      <t>可手机控制</t>
    </r>
    <r>
      <rPr>
        <b/>
        <sz val="9"/>
        <rFont val="Arial"/>
        <charset val="134"/>
      </rPr>
      <t xml:space="preserve">. </t>
    </r>
    <r>
      <rPr>
        <b/>
        <sz val="9"/>
        <rFont val="宋体"/>
        <charset val="134"/>
      </rPr>
      <t>四驱</t>
    </r>
    <r>
      <rPr>
        <b/>
        <sz val="9"/>
        <rFont val="Arial"/>
        <charset val="134"/>
      </rPr>
      <t>.</t>
    </r>
    <r>
      <rPr>
        <b/>
        <sz val="9"/>
        <rFont val="宋体"/>
        <charset val="134"/>
      </rPr>
      <t>独立摇摆</t>
    </r>
    <r>
      <rPr>
        <b/>
        <sz val="9"/>
        <rFont val="Arial"/>
        <charset val="134"/>
      </rPr>
      <t>.12V7</t>
    </r>
    <r>
      <rPr>
        <b/>
        <sz val="9"/>
        <rFont val="宋体"/>
        <charset val="134"/>
      </rPr>
      <t>电瓶</t>
    </r>
    <r>
      <rPr>
        <b/>
        <sz val="9"/>
        <rFont val="Arial"/>
        <charset val="134"/>
      </rPr>
      <t>.</t>
    </r>
    <r>
      <rPr>
        <b/>
        <sz val="9"/>
        <rFont val="宋体"/>
        <charset val="134"/>
      </rPr>
      <t>多功能遥控器</t>
    </r>
    <r>
      <rPr>
        <b/>
        <sz val="9"/>
        <rFont val="Arial"/>
        <charset val="134"/>
      </rPr>
      <t>.</t>
    </r>
    <r>
      <rPr>
        <b/>
        <sz val="9"/>
        <rFont val="宋体"/>
        <charset val="134"/>
      </rPr>
      <t>可手机控制</t>
    </r>
    <r>
      <rPr>
        <b/>
        <sz val="9"/>
        <rFont val="Arial"/>
        <charset val="134"/>
      </rPr>
      <t xml:space="preserve">                                                                                                           
12V7 battery. Rocking back and forth. Early education function can be controlled by mobile phone. All - wheel drive. Independent swing.12V7 battery. Multifunctional remote control. Can be controlled by mobile phone</t>
    </r>
  </si>
  <si>
    <r>
      <rPr>
        <b/>
        <sz val="11"/>
        <rFont val="Arial"/>
        <charset val="134"/>
      </rPr>
      <t>6688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</si>
  <si>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6688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</si>
  <si>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9188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</si>
  <si>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b/>
        <sz val="11"/>
        <rFont val="Arial"/>
        <charset val="134"/>
      </rPr>
      <t>9188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</si>
  <si>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11"/>
        <rFont val="Arial"/>
        <charset val="134"/>
      </rPr>
      <t>9188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</si>
  <si>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9188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</si>
  <si>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211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</si>
  <si>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b/>
        <sz val="11"/>
        <rFont val="Arial"/>
        <charset val="134"/>
      </rPr>
      <t>211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</si>
  <si>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11"/>
        <rFont val="Arial"/>
        <charset val="134"/>
      </rPr>
      <t>211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</si>
  <si>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211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</si>
  <si>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1999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</si>
  <si>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b/>
        <sz val="11"/>
        <rFont val="Arial"/>
        <charset val="134"/>
      </rPr>
      <t>1999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</si>
  <si>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11"/>
        <rFont val="Arial"/>
        <charset val="134"/>
      </rPr>
      <t>1999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</si>
  <si>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1999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</si>
  <si>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2018                 
6V4A*2</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</si>
  <si>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sz val="10"/>
        <rFont val="方正公文小标宋"/>
        <charset val="134"/>
      </rPr>
      <t>白色</t>
    </r>
    <r>
      <rPr>
        <sz val="10"/>
        <rFont val="Arial"/>
        <charset val="134"/>
      </rPr>
      <t xml:space="preserve">    </t>
    </r>
    <r>
      <rPr>
        <sz val="10"/>
        <rFont val="方正公文小标宋"/>
        <charset val="134"/>
      </rPr>
      <t>红色</t>
    </r>
    <r>
      <rPr>
        <sz val="10"/>
        <rFont val="Arial"/>
        <charset val="134"/>
      </rPr>
      <t xml:space="preserve">    
</t>
    </r>
    <r>
      <rPr>
        <sz val="10"/>
        <rFont val="方正公文小标宋"/>
        <charset val="134"/>
      </rPr>
      <t>橙色</t>
    </r>
    <r>
      <rPr>
        <sz val="10"/>
        <rFont val="Arial"/>
        <charset val="134"/>
      </rPr>
      <t xml:space="preserve">    </t>
    </r>
    <r>
      <rPr>
        <sz val="10"/>
        <rFont val="方正公文小标宋"/>
        <charset val="134"/>
      </rPr>
      <t>绿色</t>
    </r>
    <r>
      <rPr>
        <sz val="10"/>
        <rFont val="Arial"/>
        <charset val="134"/>
      </rPr>
      <t xml:space="preserve">                            White red 
orange green</t>
    </r>
  </si>
  <si>
    <t xml:space="preserve">126*86*75CM </t>
  </si>
  <si>
    <t>20KG     23KG</t>
  </si>
  <si>
    <r>
      <rPr>
        <b/>
        <sz val="9"/>
        <color rgb="FFFF0000"/>
        <rFont val="Arial"/>
        <charset val="134"/>
      </rPr>
      <t>(6V4A*2</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两个</t>
    </r>
    <r>
      <rPr>
        <b/>
        <sz val="9"/>
        <rFont val="Arial"/>
        <charset val="134"/>
      </rPr>
      <t>6V4</t>
    </r>
    <r>
      <rPr>
        <b/>
        <sz val="9"/>
        <rFont val="宋体"/>
        <charset val="134"/>
      </rPr>
      <t>电瓶超强动力越野车，双驱马达，前后摇摆，双开剪刀门，一键启动，</t>
    </r>
    <r>
      <rPr>
        <b/>
        <sz val="9"/>
        <rFont val="Arial"/>
        <charset val="134"/>
      </rPr>
      <t>2.4g</t>
    </r>
    <r>
      <rPr>
        <b/>
        <sz val="9"/>
        <rFont val="宋体"/>
        <charset val="134"/>
      </rPr>
      <t>一对一蓝牙遥控器</t>
    </r>
    <r>
      <rPr>
        <b/>
        <sz val="9"/>
        <rFont val="Arial"/>
        <charset val="134"/>
      </rPr>
      <t>USB</t>
    </r>
    <r>
      <rPr>
        <b/>
        <sz val="9"/>
        <rFont val="宋体"/>
        <charset val="134"/>
      </rPr>
      <t>接口，电量显示，早教功能</t>
    </r>
    <r>
      <rPr>
        <b/>
        <sz val="9"/>
        <rFont val="Arial"/>
        <charset val="134"/>
      </rPr>
      <t xml:space="preserve"> </t>
    </r>
    <r>
      <rPr>
        <b/>
        <sz val="9"/>
        <rFont val="宋体"/>
        <charset val="134"/>
      </rPr>
      <t>英语故事，引擎盖幻彩</t>
    </r>
    <r>
      <rPr>
        <b/>
        <sz val="9"/>
        <rFont val="Arial"/>
        <charset val="134"/>
      </rPr>
      <t>LED</t>
    </r>
    <r>
      <rPr>
        <b/>
        <sz val="9"/>
        <rFont val="宋体"/>
        <charset val="134"/>
      </rPr>
      <t>灯光，</t>
    </r>
    <r>
      <rPr>
        <b/>
        <sz val="9"/>
        <rFont val="Arial"/>
        <charset val="134"/>
      </rPr>
      <t xml:space="preserve">                                                                                                                  
Two 6V4 battery super power SUV, dual drive motor, sway back and forth, double scissor door, one-button start, 2.4g one-on-one Bluetooth remote control USB interface, power display, early education function English story, hood magic color LED lights,</t>
    </r>
  </si>
  <si>
    <r>
      <rPr>
        <b/>
        <sz val="11"/>
        <rFont val="Arial"/>
        <charset val="134"/>
      </rPr>
      <t>2018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</si>
  <si>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11"/>
        <rFont val="Arial"/>
        <charset val="134"/>
      </rPr>
      <t>2018                 
6V4A*2</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</si>
  <si>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烤漆红</t>
    </r>
    <r>
      <rPr>
        <sz val="10"/>
        <rFont val="Arial"/>
        <charset val="134"/>
      </rPr>
      <t xml:space="preserve">  </t>
    </r>
    <r>
      <rPr>
        <sz val="10"/>
        <rFont val="方正公文小标宋"/>
        <charset val="134"/>
      </rPr>
      <t>烤漆蓝</t>
    </r>
    <r>
      <rPr>
        <sz val="10"/>
        <rFont val="Arial"/>
        <charset val="134"/>
      </rPr>
      <t xml:space="preserve"> 
Baking paint red Baking paint blue</t>
    </r>
  </si>
  <si>
    <r>
      <rPr>
        <b/>
        <sz val="11"/>
        <rFont val="Arial"/>
        <charset val="134"/>
      </rPr>
      <t>2018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</si>
  <si>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2018                 
6V4A*2</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r>
      <rPr>
        <b/>
        <sz val="11"/>
        <rFont val="宋体"/>
        <charset val="134"/>
      </rPr>
      <t xml:space="preserve"> 
涂鸦   graffiti </t>
    </r>
  </si>
  <si>
    <r>
      <rPr>
        <sz val="10"/>
        <rFont val="Arial"/>
        <charset val="134"/>
      </rPr>
      <t xml:space="preserve"> 
</t>
    </r>
    <r>
      <rPr>
        <sz val="10"/>
        <rFont val="方正公文小标宋"/>
        <charset val="134"/>
      </rPr>
      <t>涂鸦</t>
    </r>
    <r>
      <rPr>
        <sz val="10"/>
        <rFont val="Arial"/>
        <charset val="134"/>
      </rPr>
      <t xml:space="preserve">   graffiti </t>
    </r>
  </si>
  <si>
    <r>
      <rPr>
        <b/>
        <sz val="11"/>
        <rFont val="Arial"/>
        <charset val="134"/>
      </rPr>
      <t>2018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 xml:space="preserve"> 
涂鸦   graffiti </t>
    </r>
  </si>
  <si>
    <r>
      <rPr>
        <b/>
        <sz val="11"/>
        <rFont val="Arial"/>
        <charset val="134"/>
      </rPr>
      <t>2099                 
6V4A*2</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</si>
  <si>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sz val="10"/>
        <rFont val="方正公文小标宋"/>
        <charset val="134"/>
      </rPr>
      <t>白色</t>
    </r>
    <r>
      <rPr>
        <sz val="10"/>
        <rFont val="Arial"/>
        <charset val="134"/>
      </rPr>
      <t xml:space="preserve">    </t>
    </r>
    <r>
      <rPr>
        <sz val="10"/>
        <rFont val="方正公文小标宋"/>
        <charset val="134"/>
      </rPr>
      <t>红色</t>
    </r>
    <r>
      <rPr>
        <sz val="10"/>
        <rFont val="Arial"/>
        <charset val="134"/>
      </rPr>
      <t xml:space="preserve">    
White red </t>
    </r>
  </si>
  <si>
    <r>
      <rPr>
        <b/>
        <sz val="11"/>
        <rFont val="Arial"/>
        <charset val="134"/>
      </rPr>
      <t>2099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</si>
  <si>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11"/>
        <rFont val="Arial"/>
        <charset val="134"/>
      </rPr>
      <t>2099                 
6V4A*2</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</si>
  <si>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2099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</si>
  <si>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2099                 
6V4A*2</t>
    </r>
    <r>
      <rPr>
        <b/>
        <sz val="11"/>
        <rFont val="宋体"/>
        <charset val="134"/>
      </rPr>
      <t>铅酸电池</t>
    </r>
    <r>
      <rPr>
        <b/>
        <sz val="11"/>
        <rFont val="Arial"/>
        <charset val="134"/>
      </rPr>
      <t xml:space="preserve">
Lead-acid battery 
12V380*2  </t>
    </r>
    <r>
      <rPr>
        <b/>
        <sz val="11"/>
        <rFont val="宋体"/>
        <charset val="134"/>
      </rPr>
      <t>电机</t>
    </r>
    <r>
      <rPr>
        <b/>
        <sz val="11"/>
        <rFont val="Arial"/>
        <charset val="134"/>
      </rPr>
      <t xml:space="preserve"> motor       </t>
    </r>
    <r>
      <rPr>
        <b/>
        <sz val="11"/>
        <rFont val="宋体"/>
        <charset val="134"/>
      </rPr>
      <t xml:space="preserve"> 
涂鸦   graffiti </t>
    </r>
  </si>
  <si>
    <r>
      <rPr>
        <b/>
        <sz val="11"/>
        <rFont val="Arial"/>
        <charset val="134"/>
      </rPr>
      <t>2099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 xml:space="preserve"> 
涂鸦   graffiti </t>
    </r>
  </si>
  <si>
    <r>
      <rPr>
        <b/>
        <sz val="11"/>
        <rFont val="Arial"/>
        <charset val="134"/>
      </rPr>
      <t>2088                 
6V4A*2</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</si>
  <si>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b/>
        <sz val="11"/>
        <rFont val="Arial"/>
        <charset val="134"/>
      </rPr>
      <t>2088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</si>
  <si>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11"/>
        <rFont val="Arial"/>
        <charset val="134"/>
      </rPr>
      <t>22-F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</si>
  <si>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sz val="10"/>
        <rFont val="方正公文小标宋"/>
        <charset val="134"/>
      </rPr>
      <t>红，白，蓝，</t>
    </r>
    <r>
      <rPr>
        <sz val="10"/>
        <rFont val="Arial"/>
        <charset val="134"/>
      </rPr>
      <t xml:space="preserve">                        
Red, white, blue, </t>
    </r>
  </si>
  <si>
    <t>23.7KG/ 27.6KG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</si>
  <si>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四驱</t>
    </r>
    <r>
      <rPr>
        <b/>
        <sz val="9"/>
        <rFont val="Arial"/>
        <charset val="134"/>
      </rPr>
      <t>380</t>
    </r>
    <r>
      <rPr>
        <b/>
        <sz val="9"/>
        <rFont val="宋体"/>
        <charset val="134"/>
      </rPr>
      <t>，双开门，</t>
    </r>
    <r>
      <rPr>
        <b/>
        <sz val="9"/>
        <rFont val="Arial"/>
        <charset val="134"/>
      </rPr>
      <t>12V7</t>
    </r>
    <r>
      <rPr>
        <b/>
        <sz val="9"/>
        <rFont val="宋体"/>
        <charset val="134"/>
      </rPr>
      <t>电瓶，手机</t>
    </r>
    <r>
      <rPr>
        <b/>
        <sz val="9"/>
        <rFont val="Arial"/>
        <charset val="134"/>
      </rPr>
      <t>APP</t>
    </r>
    <r>
      <rPr>
        <b/>
        <sz val="9"/>
        <rFont val="宋体"/>
        <charset val="134"/>
      </rPr>
      <t>，多功能蓝牙中控操作面板，可遥控，前后摇摆，</t>
    </r>
    <r>
      <rPr>
        <b/>
        <sz val="9"/>
        <rFont val="Arial"/>
        <charset val="134"/>
      </rPr>
      <t>USB,MP3</t>
    </r>
    <r>
      <rPr>
        <b/>
        <sz val="9"/>
        <rFont val="宋体"/>
        <charset val="134"/>
      </rPr>
      <t>插孔灯光，音乐，四轮避震</t>
    </r>
    <r>
      <rPr>
        <b/>
        <sz val="9"/>
        <rFont val="Arial"/>
        <charset val="134"/>
      </rPr>
      <t xml:space="preserve">                                                
Four-wheel drive 380, double doors, 12V7 battery, mobile phone APP, multi-function Bluetooth central control panel, remote control, rocking back and forth, USB,MP3 jack light, music, four-wheel shock absorber</t>
    </r>
  </si>
  <si>
    <t>皮座 Leather seats +18RMB 
   EVA轮 EVA soft wheel +70RMB</t>
  </si>
  <si>
    <r>
      <rPr>
        <b/>
        <sz val="11"/>
        <rFont val="Arial"/>
        <charset val="134"/>
      </rPr>
      <t>22-F                 
12V10A*1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</si>
  <si>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11"/>
        <rFont val="Arial"/>
        <charset val="134"/>
      </rPr>
      <t>22-C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</si>
  <si>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b/>
        <sz val="11"/>
        <rFont val="Arial"/>
        <charset val="134"/>
      </rPr>
      <t>22-C                 
12V10A*1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</si>
  <si>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t>BLK</t>
  </si>
  <si>
    <r>
      <rPr>
        <b/>
        <sz val="11"/>
        <rFont val="Arial"/>
        <charset val="134"/>
      </rPr>
      <t>819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</si>
  <si>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sz val="10"/>
        <rFont val="方正公文小标宋"/>
        <charset val="134"/>
      </rPr>
      <t>红，白，</t>
    </r>
    <r>
      <rPr>
        <sz val="10"/>
        <rFont val="Arial"/>
        <charset val="134"/>
      </rPr>
      <t xml:space="preserve">
</t>
    </r>
    <r>
      <rPr>
        <sz val="10"/>
        <rFont val="方正公文小标宋"/>
        <charset val="134"/>
      </rPr>
      <t>蓝，黄</t>
    </r>
    <r>
      <rPr>
        <sz val="10"/>
        <rFont val="Arial"/>
        <charset val="134"/>
      </rPr>
      <t xml:space="preserve">                Red, white,
 blue, yellow</t>
    </r>
  </si>
  <si>
    <t>皮座 Leather seats +18RMB 
   EVA轮 EVA soft wheel +100RMB</t>
  </si>
  <si>
    <t>YT</t>
  </si>
  <si>
    <r>
      <rPr>
        <b/>
        <sz val="11"/>
        <rFont val="Arial"/>
        <charset val="134"/>
      </rPr>
      <t>1988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</si>
  <si>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sz val="10"/>
        <rFont val="方正公文小标宋"/>
        <charset val="134"/>
      </rPr>
      <t>白色</t>
    </r>
    <r>
      <rPr>
        <sz val="10"/>
        <rFont val="Arial"/>
        <charset val="134"/>
      </rPr>
      <t xml:space="preserve"> </t>
    </r>
    <r>
      <rPr>
        <sz val="10"/>
        <rFont val="方正公文小标宋"/>
        <charset val="134"/>
      </rPr>
      <t>红色</t>
    </r>
    <r>
      <rPr>
        <sz val="10"/>
        <rFont val="Arial"/>
        <charset val="134"/>
      </rPr>
      <t xml:space="preserve"> </t>
    </r>
    <r>
      <rPr>
        <sz val="10"/>
        <rFont val="方正公文小标宋"/>
        <charset val="134"/>
      </rPr>
      <t>橙色</t>
    </r>
    <r>
      <rPr>
        <sz val="10"/>
        <rFont val="Arial"/>
        <charset val="134"/>
      </rPr>
      <t xml:space="preserve">     
White red orange</t>
    </r>
  </si>
  <si>
    <t xml:space="preserve">132*83*76CM </t>
  </si>
  <si>
    <t>23.6KG/ 28.7KG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</si>
  <si>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Arial"/>
        <charset val="134"/>
      </rPr>
      <t>12V7</t>
    </r>
    <r>
      <rPr>
        <b/>
        <sz val="9"/>
        <rFont val="宋体"/>
        <charset val="134"/>
      </rPr>
      <t>大电瓶</t>
    </r>
    <r>
      <rPr>
        <b/>
        <sz val="9"/>
        <rFont val="Arial"/>
        <charset val="134"/>
      </rPr>
      <t>,</t>
    </r>
    <r>
      <rPr>
        <b/>
        <sz val="9"/>
        <rFont val="宋体"/>
        <charset val="134"/>
      </rPr>
      <t>四驱</t>
    </r>
    <r>
      <rPr>
        <b/>
        <sz val="9"/>
        <rFont val="Arial"/>
        <charset val="134"/>
      </rPr>
      <t>380</t>
    </r>
    <r>
      <rPr>
        <b/>
        <sz val="9"/>
        <rFont val="宋体"/>
        <charset val="134"/>
      </rPr>
      <t>马达</t>
    </r>
    <r>
      <rPr>
        <b/>
        <sz val="9"/>
        <rFont val="Arial"/>
        <charset val="134"/>
      </rPr>
      <t>,</t>
    </r>
    <r>
      <rPr>
        <b/>
        <sz val="9"/>
        <rFont val="宋体"/>
        <charset val="134"/>
      </rPr>
      <t>双高开门</t>
    </r>
    <r>
      <rPr>
        <b/>
        <sz val="9"/>
        <rFont val="Arial"/>
        <charset val="134"/>
      </rPr>
      <t>,</t>
    </r>
    <r>
      <rPr>
        <b/>
        <sz val="9"/>
        <rFont val="宋体"/>
        <charset val="134"/>
      </rPr>
      <t>仿真钥匙</t>
    </r>
    <r>
      <rPr>
        <b/>
        <sz val="9"/>
        <rFont val="Arial"/>
        <charset val="134"/>
      </rPr>
      <t>,</t>
    </r>
    <r>
      <rPr>
        <b/>
        <sz val="9"/>
        <rFont val="宋体"/>
        <charset val="134"/>
      </rPr>
      <t>多功能</t>
    </r>
    <r>
      <rPr>
        <b/>
        <sz val="9"/>
        <rFont val="Arial"/>
        <charset val="134"/>
      </rPr>
      <t>2,4g</t>
    </r>
    <r>
      <rPr>
        <b/>
        <sz val="9"/>
        <rFont val="宋体"/>
        <charset val="134"/>
      </rPr>
      <t>一对一蓝牙遥控器</t>
    </r>
    <r>
      <rPr>
        <b/>
        <sz val="9"/>
        <rFont val="Arial"/>
        <charset val="134"/>
      </rPr>
      <t>,</t>
    </r>
    <r>
      <rPr>
        <b/>
        <sz val="9"/>
        <rFont val="宋体"/>
        <charset val="134"/>
      </rPr>
      <t>独立摇摆功能</t>
    </r>
    <r>
      <rPr>
        <b/>
        <sz val="9"/>
        <rFont val="Arial"/>
        <charset val="134"/>
      </rPr>
      <t>,</t>
    </r>
    <r>
      <rPr>
        <b/>
        <sz val="9"/>
        <rFont val="宋体"/>
        <charset val="134"/>
      </rPr>
      <t>早教功能</t>
    </r>
    <r>
      <rPr>
        <b/>
        <sz val="9"/>
        <rFont val="Arial"/>
        <charset val="134"/>
      </rPr>
      <t>,</t>
    </r>
    <r>
      <rPr>
        <b/>
        <sz val="9"/>
        <rFont val="宋体"/>
        <charset val="134"/>
      </rPr>
      <t>英语故事</t>
    </r>
    <r>
      <rPr>
        <b/>
        <sz val="9"/>
        <rFont val="Arial"/>
        <charset val="134"/>
      </rPr>
      <t>,LED</t>
    </r>
    <r>
      <rPr>
        <b/>
        <sz val="9"/>
        <rFont val="宋体"/>
        <charset val="134"/>
      </rPr>
      <t>大灯</t>
    </r>
    <r>
      <rPr>
        <b/>
        <sz val="9"/>
        <rFont val="Arial"/>
        <charset val="134"/>
      </rPr>
      <t>,USB</t>
    </r>
    <r>
      <rPr>
        <b/>
        <sz val="9"/>
        <rFont val="宋体"/>
        <charset val="134"/>
      </rPr>
      <t>插口</t>
    </r>
    <r>
      <rPr>
        <b/>
        <sz val="9"/>
        <rFont val="Arial"/>
        <charset val="134"/>
      </rPr>
      <t>,MP3 .                                             
12V7 battery, four-wheel 380 motor, double high door, simulation key, multi-function 2, 4G one-on-one Bluetooth remote control, independent swing function, early education function, English story,LED headlights,USB jack,MP3.</t>
    </r>
  </si>
  <si>
    <r>
      <rPr>
        <b/>
        <sz val="11"/>
        <rFont val="Arial"/>
        <charset val="134"/>
      </rPr>
      <t>1988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</si>
  <si>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t>1388        
12V7A*1铅酸电池
Lead-acid battery
12V380*4 电机 motor</t>
  </si>
  <si>
    <r>
      <rPr>
        <sz val="10"/>
        <rFont val="方正公文小标宋"/>
        <charset val="134"/>
      </rPr>
      <t>白色</t>
    </r>
    <r>
      <rPr>
        <sz val="10"/>
        <rFont val="Arial"/>
        <charset val="134"/>
      </rPr>
      <t xml:space="preserve"> </t>
    </r>
    <r>
      <rPr>
        <sz val="10"/>
        <rFont val="方正公文小标宋"/>
        <charset val="134"/>
      </rPr>
      <t>红色</t>
    </r>
    <r>
      <rPr>
        <sz val="10"/>
        <rFont val="Arial"/>
        <charset val="134"/>
      </rPr>
      <t xml:space="preserve">                             
</t>
    </r>
    <r>
      <rPr>
        <sz val="10"/>
        <rFont val="方正公文小标宋"/>
        <charset val="134"/>
      </rPr>
      <t>兰色</t>
    </r>
    <r>
      <rPr>
        <sz val="10"/>
        <rFont val="Arial"/>
        <charset val="134"/>
      </rPr>
      <t xml:space="preserve"> </t>
    </r>
    <r>
      <rPr>
        <sz val="10"/>
        <rFont val="方正公文小标宋"/>
        <charset val="134"/>
      </rPr>
      <t>绿色</t>
    </r>
    <r>
      <rPr>
        <sz val="10"/>
        <rFont val="Arial"/>
        <charset val="134"/>
      </rPr>
      <t xml:space="preserve">                       
White,red,                     
blue,green,</t>
    </r>
  </si>
  <si>
    <t>120*83*88CM</t>
  </si>
  <si>
    <t>20KG 
25KG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</si>
  <si>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Arial"/>
        <charset val="134"/>
      </rPr>
      <t>12V7</t>
    </r>
    <r>
      <rPr>
        <b/>
        <sz val="9"/>
        <rFont val="宋体"/>
        <charset val="134"/>
      </rPr>
      <t>大电瓶</t>
    </r>
    <r>
      <rPr>
        <b/>
        <sz val="9"/>
        <rFont val="Arial"/>
        <charset val="134"/>
      </rPr>
      <t>,</t>
    </r>
    <r>
      <rPr>
        <b/>
        <sz val="9"/>
        <rFont val="宋体"/>
        <charset val="134"/>
      </rPr>
      <t>四驱</t>
    </r>
    <r>
      <rPr>
        <b/>
        <sz val="9"/>
        <rFont val="Arial"/>
        <charset val="134"/>
      </rPr>
      <t>380</t>
    </r>
    <r>
      <rPr>
        <b/>
        <sz val="9"/>
        <rFont val="宋体"/>
        <charset val="134"/>
      </rPr>
      <t>马达</t>
    </r>
    <r>
      <rPr>
        <b/>
        <sz val="9"/>
        <rFont val="Arial"/>
        <charset val="134"/>
      </rPr>
      <t>,</t>
    </r>
    <r>
      <rPr>
        <b/>
        <sz val="9"/>
        <rFont val="宋体"/>
        <charset val="134"/>
      </rPr>
      <t>双开门</t>
    </r>
    <r>
      <rPr>
        <b/>
        <sz val="9"/>
        <rFont val="Arial"/>
        <charset val="134"/>
      </rPr>
      <t>,</t>
    </r>
    <r>
      <rPr>
        <b/>
        <sz val="9"/>
        <rFont val="宋体"/>
        <charset val="134"/>
      </rPr>
      <t>一键启动</t>
    </r>
    <r>
      <rPr>
        <b/>
        <sz val="9"/>
        <rFont val="Arial"/>
        <charset val="134"/>
      </rPr>
      <t>,2,4g</t>
    </r>
    <r>
      <rPr>
        <b/>
        <sz val="9"/>
        <rFont val="宋体"/>
        <charset val="134"/>
      </rPr>
      <t>一对一蓝牙遥控器</t>
    </r>
    <r>
      <rPr>
        <b/>
        <sz val="9"/>
        <rFont val="Arial"/>
        <charset val="134"/>
      </rPr>
      <t>,</t>
    </r>
    <r>
      <rPr>
        <b/>
        <sz val="9"/>
        <rFont val="宋体"/>
        <charset val="134"/>
      </rPr>
      <t>摇摆功能</t>
    </r>
    <r>
      <rPr>
        <b/>
        <sz val="9"/>
        <rFont val="Arial"/>
        <charset val="134"/>
      </rPr>
      <t>,</t>
    </r>
    <r>
      <rPr>
        <b/>
        <sz val="9"/>
        <rFont val="宋体"/>
        <charset val="134"/>
      </rPr>
      <t>蓝牙音乐版</t>
    </r>
    <r>
      <rPr>
        <b/>
        <sz val="9"/>
        <rFont val="Arial"/>
        <charset val="134"/>
      </rPr>
      <t>,</t>
    </r>
    <r>
      <rPr>
        <b/>
        <sz val="9"/>
        <rFont val="宋体"/>
        <charset val="134"/>
      </rPr>
      <t>四轮避震</t>
    </r>
    <r>
      <rPr>
        <b/>
        <sz val="9"/>
        <rFont val="Arial"/>
        <charset val="134"/>
      </rPr>
      <t>,</t>
    </r>
    <r>
      <rPr>
        <b/>
        <sz val="9"/>
        <rFont val="宋体"/>
        <charset val="134"/>
      </rPr>
      <t>便捷拉手</t>
    </r>
    <r>
      <rPr>
        <b/>
        <sz val="9"/>
        <rFont val="Arial"/>
        <charset val="134"/>
      </rPr>
      <t>.                                                                                     
12V7 battery, four-wheel drive 380 motor, double door, one-button start,2, 4G one-to-one Bluetooth remote control, rocking function, Bluetooth music version, four-wheel shock absorber, convenient handle.</t>
    </r>
  </si>
  <si>
    <t xml:space="preserve">皮座椅Leather seats+25RMB                                            EVA发泡胎EVAfoam tire+90RMB                                        </t>
  </si>
  <si>
    <t xml:space="preserve">1388        
12V7A*1铅酸电池
Lead-acid battery
12V380*4 电机 motor
烤漆   paint    </t>
  </si>
  <si>
    <r>
      <rPr>
        <sz val="10"/>
        <rFont val="方正公文小标宋"/>
        <charset val="134"/>
      </rPr>
      <t>烤漆红</t>
    </r>
    <r>
      <rPr>
        <sz val="10"/>
        <rFont val="Arial"/>
        <charset val="134"/>
      </rPr>
      <t xml:space="preserve">   </t>
    </r>
    <r>
      <rPr>
        <sz val="10"/>
        <rFont val="方正公文小标宋"/>
        <charset val="134"/>
      </rPr>
      <t>烤漆蓝</t>
    </r>
    <r>
      <rPr>
        <sz val="10"/>
        <rFont val="Arial"/>
        <charset val="134"/>
      </rPr>
      <t xml:space="preserve">
</t>
    </r>
    <r>
      <rPr>
        <sz val="10"/>
        <rFont val="方正公文小标宋"/>
        <charset val="134"/>
      </rPr>
      <t>烤漆粉</t>
    </r>
    <r>
      <rPr>
        <sz val="10"/>
        <rFont val="Arial"/>
        <charset val="134"/>
      </rPr>
      <t xml:space="preserve"> 
Baking paint red 
Baking paint blue
Baking paint Pink</t>
    </r>
  </si>
  <si>
    <r>
      <rPr>
        <b/>
        <sz val="11"/>
        <rFont val="Arial"/>
        <charset val="134"/>
      </rPr>
      <t>1688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</si>
  <si>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sz val="10"/>
        <rFont val="方正公文小标宋"/>
        <charset val="134"/>
      </rPr>
      <t>红色</t>
    </r>
    <r>
      <rPr>
        <sz val="10"/>
        <rFont val="Arial"/>
        <charset val="134"/>
      </rPr>
      <t xml:space="preserve">   </t>
    </r>
    <r>
      <rPr>
        <sz val="10"/>
        <rFont val="方正公文小标宋"/>
        <charset val="134"/>
      </rPr>
      <t>白色</t>
    </r>
    <r>
      <rPr>
        <sz val="10"/>
        <rFont val="Arial"/>
        <charset val="134"/>
      </rPr>
      <t xml:space="preserve">   </t>
    </r>
    <r>
      <rPr>
        <sz val="10"/>
        <rFont val="方正公文小标宋"/>
        <charset val="134"/>
      </rPr>
      <t>兰色</t>
    </r>
    <r>
      <rPr>
        <sz val="10"/>
        <rFont val="Arial"/>
        <charset val="134"/>
      </rPr>
      <t xml:space="preserve">                       
Red, white, blue</t>
    </r>
  </si>
  <si>
    <t xml:space="preserve">136*85*57CM </t>
  </si>
  <si>
    <t>24KG/ 
31KG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</si>
  <si>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多功能蓝牙中控操作面板、独立双排加大座椅舒适空间、仿真车悬挂避震、便捷拉杆、四驱</t>
    </r>
    <r>
      <rPr>
        <b/>
        <sz val="9"/>
        <rFont val="Arial"/>
        <charset val="134"/>
      </rPr>
      <t>390</t>
    </r>
    <r>
      <rPr>
        <b/>
        <sz val="9"/>
        <rFont val="宋体"/>
        <charset val="134"/>
      </rPr>
      <t>电机</t>
    </r>
    <r>
      <rPr>
        <b/>
        <sz val="9"/>
        <rFont val="Arial"/>
        <charset val="134"/>
      </rPr>
      <t>+</t>
    </r>
    <r>
      <rPr>
        <b/>
        <sz val="9"/>
        <rFont val="宋体"/>
        <charset val="134"/>
      </rPr>
      <t>缓启动移动电源、便携式充电、后车架带真炫彩</t>
    </r>
    <r>
      <rPr>
        <b/>
        <sz val="9"/>
        <rFont val="Arial"/>
        <charset val="134"/>
      </rPr>
      <t>LED</t>
    </r>
    <r>
      <rPr>
        <b/>
        <sz val="9"/>
        <rFont val="宋体"/>
        <charset val="134"/>
      </rPr>
      <t>灯</t>
    </r>
    <r>
      <rPr>
        <b/>
        <sz val="9"/>
        <rFont val="Arial"/>
        <charset val="134"/>
      </rPr>
      <t xml:space="preserve"> 2.4G</t>
    </r>
    <r>
      <rPr>
        <b/>
        <sz val="9"/>
        <rFont val="宋体"/>
        <charset val="134"/>
      </rPr>
      <t>牙遥控器</t>
    </r>
    <r>
      <rPr>
        <b/>
        <sz val="9"/>
        <rFont val="Arial"/>
        <charset val="134"/>
      </rPr>
      <t xml:space="preserve"> </t>
    </r>
    <r>
      <rPr>
        <b/>
        <sz val="9"/>
        <rFont val="宋体"/>
        <charset val="134"/>
      </rPr>
      <t>四轮避震便捷拉手双开门、独立摇摆</t>
    </r>
    <r>
      <rPr>
        <b/>
        <sz val="9"/>
        <rFont val="Arial"/>
        <charset val="134"/>
      </rPr>
      <t xml:space="preserve">                                                  
Multi-function Bluetooth central control panel, independent double row enlarged seat comfortable space, simulation car suspension shock absorber, convenient pull bar, four-wheel drive 390 motor + slow start mobile power supply, portable charging, rear frame with really colorful LED lights 2.4g tooth remote control four-wheel shock absorber convenient handle double door, independent swing</t>
    </r>
  </si>
  <si>
    <r>
      <rPr>
        <b/>
        <sz val="11"/>
        <rFont val="Arial"/>
        <charset val="134"/>
      </rPr>
      <t xml:space="preserve">8688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Arial"/>
        <charset val="134"/>
      </rPr>
      <t xml:space="preserve"> </t>
    </r>
    <r>
      <rPr>
        <b/>
        <sz val="11"/>
        <rFont val="宋体"/>
        <charset val="134"/>
      </rPr>
      <t>电机</t>
    </r>
    <r>
      <rPr>
        <b/>
        <sz val="11"/>
        <rFont val="Arial"/>
        <charset val="134"/>
      </rPr>
      <t xml:space="preserve"> motor    </t>
    </r>
  </si>
  <si>
    <r>
      <rPr>
        <sz val="10"/>
        <rFont val="方正公文小标宋"/>
        <charset val="134"/>
      </rPr>
      <t>红</t>
    </r>
    <r>
      <rPr>
        <sz val="10"/>
        <rFont val="Arial"/>
        <charset val="134"/>
      </rPr>
      <t>.</t>
    </r>
    <r>
      <rPr>
        <sz val="10"/>
        <rFont val="方正公文小标宋"/>
        <charset val="134"/>
      </rPr>
      <t>灰</t>
    </r>
    <r>
      <rPr>
        <sz val="10"/>
        <rFont val="Arial"/>
        <charset val="134"/>
      </rPr>
      <t>.</t>
    </r>
    <r>
      <rPr>
        <sz val="10"/>
        <rFont val="方正公文小标宋"/>
        <charset val="134"/>
      </rPr>
      <t>兰</t>
    </r>
    <r>
      <rPr>
        <sz val="10"/>
        <rFont val="Arial"/>
        <charset val="134"/>
      </rPr>
      <t>.</t>
    </r>
    <r>
      <rPr>
        <sz val="10"/>
        <rFont val="方正公文小标宋"/>
        <charset val="134"/>
      </rPr>
      <t>白</t>
    </r>
    <r>
      <rPr>
        <sz val="10"/>
        <rFont val="Arial"/>
        <charset val="134"/>
      </rPr>
      <t xml:space="preserve">                             
Red. Gray.                              
Blue. White</t>
    </r>
  </si>
  <si>
    <t xml:space="preserve">143*91*80CM  </t>
  </si>
  <si>
    <t>30KG/ 
34.5KG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</si>
  <si>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多功能音乐版，可链接蓝牙，超酷灯光，双排座椅，左侧式方向盘，超大空间，方向盘一键安装，</t>
    </r>
    <r>
      <rPr>
        <b/>
        <sz val="9"/>
        <rFont val="Arial"/>
        <charset val="134"/>
      </rPr>
      <t>2.4G</t>
    </r>
    <r>
      <rPr>
        <b/>
        <sz val="9"/>
        <rFont val="宋体"/>
        <charset val="134"/>
      </rPr>
      <t>多功能遥控器，便携式拉杆，四轮驱动，四轮避震，装甲护底</t>
    </r>
    <r>
      <rPr>
        <b/>
        <sz val="9"/>
        <rFont val="Arial"/>
        <charset val="134"/>
      </rPr>
      <t xml:space="preserve">                                                                                                                              
Multi-function music version, link Bluetooth, super cool lighting, double row seat, left side type steering wheel, super large space, one button installation of the steering wheel, 2.4G multi-function remote control, portable pull rod, four wheel drive, four wheel shock absorber, armor bottom protection</t>
    </r>
  </si>
  <si>
    <r>
      <rPr>
        <b/>
        <sz val="11"/>
        <rFont val="Arial"/>
        <charset val="134"/>
      </rPr>
      <t xml:space="preserve">8688              
</t>
    </r>
    <r>
      <rPr>
        <b/>
        <sz val="11"/>
        <color rgb="FFFF0000"/>
        <rFont val="Arial"/>
        <charset val="134"/>
      </rPr>
      <t>12V10A*1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</si>
  <si>
    <r>
      <rPr>
        <b/>
        <sz val="9"/>
        <color rgb="FFFF0000"/>
        <rFont val="Arial"/>
        <charset val="134"/>
      </rPr>
      <t>(12V10AH*1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多功能音乐版，可链接蓝牙，超酷灯光，双排座椅，左侧式方向盘，超大空间，方向盘一键安装，</t>
    </r>
    <r>
      <rPr>
        <b/>
        <sz val="9"/>
        <rFont val="Arial"/>
        <charset val="134"/>
      </rPr>
      <t>2.4G</t>
    </r>
    <r>
      <rPr>
        <b/>
        <sz val="9"/>
        <rFont val="宋体"/>
        <charset val="134"/>
      </rPr>
      <t>多功能遥控器，便携式拉杆，四轮驱动，四轮避震，装甲护底</t>
    </r>
    <r>
      <rPr>
        <b/>
        <sz val="9"/>
        <rFont val="Arial"/>
        <charset val="134"/>
      </rPr>
      <t xml:space="preserve">                                                                                                                              
Multi-function music version, link Bluetooth, super cool lighting, double row seat, left side type steering wheel, super large space, one button installation of the steering wheel, 2.4G multi-function remote control, portable pull rod, four wheel drive, four wheel shock absorber, armor bottom protection</t>
    </r>
  </si>
  <si>
    <r>
      <rPr>
        <b/>
        <sz val="11"/>
        <rFont val="Arial"/>
        <charset val="134"/>
      </rPr>
      <t xml:space="preserve">8688              
</t>
    </r>
    <r>
      <rPr>
        <b/>
        <sz val="11"/>
        <color rgb="FFFF0000"/>
        <rFont val="Arial"/>
        <charset val="134"/>
      </rPr>
      <t>12V10A*1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Arial"/>
        <charset val="134"/>
      </rPr>
      <t xml:space="preserve"> </t>
    </r>
    <r>
      <rPr>
        <b/>
        <sz val="11"/>
        <rFont val="宋体"/>
        <charset val="134"/>
      </rPr>
      <t>电机</t>
    </r>
    <r>
      <rPr>
        <b/>
        <sz val="11"/>
        <rFont val="Arial"/>
        <charset val="134"/>
      </rPr>
      <t xml:space="preserve"> motor    </t>
    </r>
  </si>
  <si>
    <r>
      <rPr>
        <b/>
        <sz val="11"/>
        <rFont val="Arial"/>
        <charset val="134"/>
      </rPr>
      <t xml:space="preserve">8688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 +paint</t>
    </r>
  </si>
  <si>
    <r>
      <rPr>
        <sz val="10"/>
        <rFont val="Arial"/>
        <charset val="134"/>
      </rPr>
      <t xml:space="preserve"> </t>
    </r>
    <r>
      <rPr>
        <sz val="10"/>
        <rFont val="方正公文小标宋"/>
        <charset val="134"/>
      </rPr>
      <t>烤漆红色、</t>
    </r>
    <r>
      <rPr>
        <sz val="10"/>
        <rFont val="Arial"/>
        <charset val="134"/>
      </rPr>
      <t xml:space="preserve">
</t>
    </r>
    <r>
      <rPr>
        <sz val="10"/>
        <rFont val="方正公文小标宋"/>
        <charset val="134"/>
      </rPr>
      <t>烤漆粉色、</t>
    </r>
    <r>
      <rPr>
        <sz val="10"/>
        <rFont val="Arial"/>
        <charset val="134"/>
      </rPr>
      <t xml:space="preserve">
</t>
    </r>
    <r>
      <rPr>
        <sz val="10"/>
        <rFont val="方正公文小标宋"/>
        <charset val="134"/>
      </rPr>
      <t>烤漆黑色</t>
    </r>
    <r>
      <rPr>
        <sz val="10"/>
        <rFont val="Arial"/>
        <charset val="134"/>
      </rPr>
      <t xml:space="preserve"> </t>
    </r>
    <r>
      <rPr>
        <sz val="10"/>
        <rFont val="方正公文小标宋"/>
        <charset val="134"/>
      </rPr>
      <t>、</t>
    </r>
    <r>
      <rPr>
        <sz val="10"/>
        <rFont val="Arial"/>
        <charset val="134"/>
      </rPr>
      <t xml:space="preserve">                             
paint Red,  
paint pink, 
 paint black,</t>
    </r>
  </si>
  <si>
    <r>
      <rPr>
        <b/>
        <sz val="11"/>
        <rFont val="Arial"/>
        <charset val="134"/>
      </rPr>
      <t xml:space="preserve">8688             
</t>
    </r>
    <r>
      <rPr>
        <b/>
        <sz val="11"/>
        <color rgb="FFFF0000"/>
        <rFont val="Arial"/>
        <charset val="134"/>
      </rPr>
      <t>12V10A*1</t>
    </r>
    <r>
      <rPr>
        <b/>
        <sz val="11"/>
        <rFont val="宋体"/>
        <charset val="134"/>
      </rPr>
      <t>铅酸电池</t>
    </r>
    <r>
      <rPr>
        <b/>
        <sz val="11"/>
        <rFont val="Arial"/>
        <charset val="134"/>
      </rPr>
      <t xml:space="preserve">
Lead-acid battery 
</t>
    </r>
    <r>
      <rPr>
        <b/>
        <sz val="11"/>
        <color rgb="FFFF0000"/>
        <rFont val="Arial"/>
        <charset val="134"/>
      </rPr>
      <t>12V380*4</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 +paint</t>
    </r>
  </si>
  <si>
    <r>
      <rPr>
        <b/>
        <sz val="11"/>
        <rFont val="Arial"/>
        <charset val="134"/>
      </rPr>
      <t>6688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</si>
  <si>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sz val="10"/>
        <rFont val="方正公文小标宋"/>
        <charset val="134"/>
      </rPr>
      <t>白</t>
    </r>
    <r>
      <rPr>
        <sz val="10"/>
        <rFont val="Arial"/>
        <charset val="134"/>
      </rPr>
      <t>.</t>
    </r>
    <r>
      <rPr>
        <sz val="10"/>
        <rFont val="方正公文小标宋"/>
        <charset val="134"/>
      </rPr>
      <t>橘黄</t>
    </r>
    <r>
      <rPr>
        <sz val="10"/>
        <rFont val="Arial"/>
        <charset val="134"/>
      </rPr>
      <t>.</t>
    </r>
    <r>
      <rPr>
        <sz val="10"/>
        <rFont val="方正公文小标宋"/>
        <charset val="134"/>
      </rPr>
      <t>灰</t>
    </r>
    <r>
      <rPr>
        <sz val="10"/>
        <rFont val="Arial"/>
        <charset val="134"/>
      </rPr>
      <t xml:space="preserve">
White. Orange. Gray</t>
    </r>
  </si>
  <si>
    <t xml:space="preserve">120*86*68CM  </t>
  </si>
  <si>
    <t>22.7KG/ 
26.3KG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</si>
  <si>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四轮驱动</t>
    </r>
    <r>
      <rPr>
        <b/>
        <sz val="9"/>
        <rFont val="Arial"/>
        <charset val="134"/>
      </rPr>
      <t>380</t>
    </r>
    <r>
      <rPr>
        <b/>
        <sz val="9"/>
        <rFont val="宋体"/>
        <charset val="134"/>
      </rPr>
      <t>电机</t>
    </r>
    <r>
      <rPr>
        <b/>
        <sz val="9"/>
        <rFont val="Arial"/>
        <charset val="134"/>
      </rPr>
      <t>*4</t>
    </r>
    <r>
      <rPr>
        <b/>
        <sz val="9"/>
        <rFont val="宋体"/>
        <charset val="134"/>
      </rPr>
      <t>，独立摇摆</t>
    </r>
    <r>
      <rPr>
        <b/>
        <sz val="9"/>
        <rFont val="Arial"/>
        <charset val="134"/>
      </rPr>
      <t>540</t>
    </r>
    <r>
      <rPr>
        <b/>
        <sz val="9"/>
        <rFont val="宋体"/>
        <charset val="134"/>
      </rPr>
      <t>电机，中控自带充电孔</t>
    </r>
    <r>
      <rPr>
        <b/>
        <sz val="9"/>
        <rFont val="Arial"/>
        <charset val="134"/>
      </rPr>
      <t>+</t>
    </r>
    <r>
      <rPr>
        <b/>
        <sz val="9"/>
        <rFont val="宋体"/>
        <charset val="134"/>
      </rPr>
      <t>便携式充电、具有双充电功能。警车音乐</t>
    </r>
    <r>
      <rPr>
        <b/>
        <sz val="9"/>
        <rFont val="Arial"/>
        <charset val="134"/>
      </rPr>
      <t>+</t>
    </r>
    <r>
      <rPr>
        <b/>
        <sz val="9"/>
        <rFont val="宋体"/>
        <charset val="134"/>
      </rPr>
      <t>炫彩灯光，动感音乐，早教，</t>
    </r>
    <r>
      <rPr>
        <b/>
        <sz val="9"/>
        <rFont val="Arial"/>
        <charset val="134"/>
      </rPr>
      <t>usb</t>
    </r>
    <r>
      <rPr>
        <b/>
        <sz val="9"/>
        <rFont val="宋体"/>
        <charset val="134"/>
      </rPr>
      <t>接口，音量加减</t>
    </r>
    <r>
      <rPr>
        <b/>
        <sz val="9"/>
        <rFont val="Arial"/>
        <charset val="134"/>
      </rPr>
      <t xml:space="preserve"> </t>
    </r>
    <r>
      <rPr>
        <b/>
        <sz val="9"/>
        <rFont val="宋体"/>
        <charset val="134"/>
      </rPr>
      <t>，蓝牙模式，</t>
    </r>
    <r>
      <rPr>
        <b/>
        <sz val="9"/>
        <rFont val="Arial"/>
        <charset val="134"/>
      </rPr>
      <t xml:space="preserve">                                                                                        
Four wheel drive 380 motor *4. Independent swing 540 motor. Steering wheel mounted by one key. Central control comes with charging hole + portable charging, with dual charging function. Police car music + dazzling lights, dynamic music, early education, USB interface, volume increase and decrease, Bluetooth mode</t>
    </r>
  </si>
  <si>
    <t>皮座 Leather seats +25RMB 
   EVA轮 EVA soft wheel +80RMB</t>
  </si>
  <si>
    <r>
      <rPr>
        <b/>
        <sz val="11"/>
        <rFont val="Arial"/>
        <charset val="134"/>
      </rPr>
      <t>1188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</si>
  <si>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t xml:space="preserve">132*83*76CM  </t>
  </si>
  <si>
    <t>23.6KG/ 
28.7KG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</si>
  <si>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双高开门</t>
    </r>
    <r>
      <rPr>
        <b/>
        <sz val="9"/>
        <rFont val="Arial"/>
        <charset val="134"/>
      </rPr>
      <t>,</t>
    </r>
    <r>
      <rPr>
        <b/>
        <sz val="9"/>
        <rFont val="宋体"/>
        <charset val="134"/>
      </rPr>
      <t>一键启动</t>
    </r>
    <r>
      <rPr>
        <b/>
        <sz val="9"/>
        <rFont val="Arial"/>
        <charset val="134"/>
      </rPr>
      <t>,</t>
    </r>
    <r>
      <rPr>
        <b/>
        <sz val="9"/>
        <rFont val="宋体"/>
        <charset val="134"/>
      </rPr>
      <t>多功能</t>
    </r>
    <r>
      <rPr>
        <b/>
        <sz val="9"/>
        <rFont val="Arial"/>
        <charset val="134"/>
      </rPr>
      <t>2.4g</t>
    </r>
    <r>
      <rPr>
        <b/>
        <sz val="9"/>
        <rFont val="宋体"/>
        <charset val="134"/>
      </rPr>
      <t>一对一蓝牙遥控器</t>
    </r>
    <r>
      <rPr>
        <b/>
        <sz val="9"/>
        <rFont val="Arial"/>
        <charset val="134"/>
      </rPr>
      <t>,</t>
    </r>
    <r>
      <rPr>
        <b/>
        <sz val="9"/>
        <rFont val="宋体"/>
        <charset val="134"/>
      </rPr>
      <t>电量显示</t>
    </r>
    <r>
      <rPr>
        <b/>
        <sz val="9"/>
        <rFont val="Arial"/>
        <charset val="134"/>
      </rPr>
      <t>,</t>
    </r>
    <r>
      <rPr>
        <b/>
        <sz val="9"/>
        <rFont val="宋体"/>
        <charset val="134"/>
      </rPr>
      <t>独立摇摆功能</t>
    </r>
    <r>
      <rPr>
        <b/>
        <sz val="9"/>
        <rFont val="Arial"/>
        <charset val="134"/>
      </rPr>
      <t>,</t>
    </r>
    <r>
      <rPr>
        <b/>
        <sz val="9"/>
        <rFont val="宋体"/>
        <charset val="134"/>
      </rPr>
      <t>早教功能</t>
    </r>
    <r>
      <rPr>
        <b/>
        <sz val="9"/>
        <rFont val="Arial"/>
        <charset val="134"/>
      </rPr>
      <t>,</t>
    </r>
    <r>
      <rPr>
        <b/>
        <sz val="9"/>
        <rFont val="宋体"/>
        <charset val="134"/>
      </rPr>
      <t>英语故事</t>
    </r>
    <r>
      <rPr>
        <b/>
        <sz val="9"/>
        <rFont val="Arial"/>
        <charset val="134"/>
      </rPr>
      <t>,LED</t>
    </r>
    <r>
      <rPr>
        <b/>
        <sz val="9"/>
        <rFont val="宋体"/>
        <charset val="134"/>
      </rPr>
      <t>大灯</t>
    </r>
    <r>
      <rPr>
        <b/>
        <sz val="9"/>
        <rFont val="Arial"/>
        <charset val="134"/>
      </rPr>
      <t>,</t>
    </r>
    <r>
      <rPr>
        <b/>
        <sz val="9"/>
        <rFont val="宋体"/>
        <charset val="134"/>
      </rPr>
      <t>多功能播放器可连手机</t>
    </r>
    <r>
      <rPr>
        <b/>
        <sz val="9"/>
        <rFont val="Arial"/>
        <charset val="134"/>
      </rPr>
      <t>,USB</t>
    </r>
    <r>
      <rPr>
        <b/>
        <sz val="9"/>
        <rFont val="宋体"/>
        <charset val="134"/>
      </rPr>
      <t>插口</t>
    </r>
    <r>
      <rPr>
        <b/>
        <sz val="9"/>
        <rFont val="Arial"/>
        <charset val="134"/>
      </rPr>
      <t>,SD</t>
    </r>
    <r>
      <rPr>
        <b/>
        <sz val="9"/>
        <rFont val="宋体"/>
        <charset val="134"/>
      </rPr>
      <t>卡插口</t>
    </r>
    <r>
      <rPr>
        <b/>
        <sz val="9"/>
        <rFont val="Arial"/>
        <charset val="134"/>
      </rPr>
      <t xml:space="preserve">,MP3 </t>
    </r>
    <r>
      <rPr>
        <b/>
        <sz val="9"/>
        <rFont val="宋体"/>
        <charset val="134"/>
      </rPr>
      <t>插口</t>
    </r>
    <r>
      <rPr>
        <b/>
        <sz val="9"/>
        <rFont val="Arial"/>
        <charset val="134"/>
      </rPr>
      <t>,</t>
    </r>
    <r>
      <rPr>
        <b/>
        <sz val="9"/>
        <rFont val="宋体"/>
        <charset val="134"/>
      </rPr>
      <t>双开门</t>
    </r>
    <r>
      <rPr>
        <b/>
        <sz val="9"/>
        <rFont val="Arial"/>
        <charset val="134"/>
      </rPr>
      <t>,</t>
    </r>
    <r>
      <rPr>
        <b/>
        <sz val="9"/>
        <rFont val="宋体"/>
        <charset val="134"/>
      </rPr>
      <t>四轮避震</t>
    </r>
    <r>
      <rPr>
        <b/>
        <sz val="9"/>
        <rFont val="Arial"/>
        <charset val="134"/>
      </rPr>
      <t>,
Double high door, one button start, multi-function 2.4g one-to-one Bluetooth remote control, power display, independent swing function, early education function, English story,LED headlights, multi-function player can connect to mobile phone,USB jack,SD card jack,MP3 jack, double door, four-wheel shock absorber,</t>
    </r>
  </si>
  <si>
    <t>皮座 Leather seats +25RMB 
   EVA轮 EVA soft wheel +90RMB</t>
  </si>
  <si>
    <r>
      <rPr>
        <b/>
        <sz val="11"/>
        <rFont val="Arial"/>
        <charset val="134"/>
      </rPr>
      <t>1188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t>
    </r>
  </si>
  <si>
    <r>
      <rPr>
        <sz val="10"/>
        <rFont val="方正公文小标宋"/>
        <charset val="134"/>
      </rPr>
      <t>烤漆红</t>
    </r>
    <r>
      <rPr>
        <sz val="10"/>
        <rFont val="Arial"/>
        <charset val="134"/>
      </rPr>
      <t xml:space="preserve">                      
</t>
    </r>
    <r>
      <rPr>
        <sz val="10"/>
        <rFont val="方正公文小标宋"/>
        <charset val="134"/>
      </rPr>
      <t>烤漆蓝</t>
    </r>
    <r>
      <rPr>
        <sz val="10"/>
        <rFont val="Arial"/>
        <charset val="134"/>
      </rPr>
      <t xml:space="preserve">
paint Red, 
paint   blue</t>
    </r>
    <r>
      <rPr>
        <sz val="10"/>
        <rFont val="方正公文小标宋"/>
        <charset val="134"/>
      </rPr>
      <t>，</t>
    </r>
  </si>
  <si>
    <r>
      <rPr>
        <b/>
        <sz val="11"/>
        <rFont val="Arial"/>
        <charset val="134"/>
      </rPr>
      <t>3388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</si>
  <si>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sz val="10"/>
        <rFont val="方正公文小标宋"/>
        <charset val="134"/>
      </rPr>
      <t>红、白、黄</t>
    </r>
    <r>
      <rPr>
        <sz val="10"/>
        <rFont val="Arial"/>
        <charset val="134"/>
      </rPr>
      <t xml:space="preserve">                        red white yellow</t>
    </r>
  </si>
  <si>
    <t>130*64*50CM</t>
  </si>
  <si>
    <t>20.8KG   25.3KG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</si>
  <si>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多功能蓝牙中控操作面板（可连手机）早教功能</t>
    </r>
    <r>
      <rPr>
        <b/>
        <sz val="9"/>
        <rFont val="Arial"/>
        <charset val="134"/>
      </rPr>
      <t>,</t>
    </r>
    <r>
      <rPr>
        <b/>
        <sz val="9"/>
        <rFont val="宋体"/>
        <charset val="134"/>
      </rPr>
      <t>英语故事</t>
    </r>
    <r>
      <rPr>
        <b/>
        <sz val="9"/>
        <rFont val="Arial"/>
        <charset val="134"/>
      </rPr>
      <t>,LED</t>
    </r>
    <r>
      <rPr>
        <b/>
        <sz val="9"/>
        <rFont val="宋体"/>
        <charset val="134"/>
      </rPr>
      <t>尾灯</t>
    </r>
    <r>
      <rPr>
        <b/>
        <sz val="9"/>
        <rFont val="Arial"/>
        <charset val="134"/>
      </rPr>
      <t>, MP3</t>
    </r>
    <r>
      <rPr>
        <b/>
        <sz val="9"/>
        <rFont val="宋体"/>
        <charset val="134"/>
      </rPr>
      <t>插口</t>
    </r>
    <r>
      <rPr>
        <b/>
        <sz val="9"/>
        <rFont val="Arial"/>
        <charset val="134"/>
      </rPr>
      <t>,USB</t>
    </r>
    <r>
      <rPr>
        <b/>
        <sz val="9"/>
        <rFont val="宋体"/>
        <charset val="134"/>
      </rPr>
      <t>插口</t>
    </r>
    <r>
      <rPr>
        <b/>
        <sz val="9"/>
        <rFont val="Arial"/>
        <charset val="134"/>
      </rPr>
      <t>,2.4G</t>
    </r>
    <r>
      <rPr>
        <b/>
        <sz val="9"/>
        <rFont val="宋体"/>
        <charset val="134"/>
      </rPr>
      <t>一对一多功能蓝牙遥控器</t>
    </r>
    <r>
      <rPr>
        <b/>
        <sz val="9"/>
        <rFont val="Arial"/>
        <charset val="134"/>
      </rPr>
      <t>,</t>
    </r>
    <r>
      <rPr>
        <b/>
        <sz val="9"/>
        <rFont val="宋体"/>
        <charset val="134"/>
      </rPr>
      <t>全时四驱</t>
    </r>
    <r>
      <rPr>
        <b/>
        <sz val="9"/>
        <rFont val="Arial"/>
        <charset val="134"/>
      </rPr>
      <t>+,</t>
    </r>
    <r>
      <rPr>
        <b/>
        <sz val="9"/>
        <rFont val="宋体"/>
        <charset val="134"/>
      </rPr>
      <t>缓启动</t>
    </r>
    <r>
      <rPr>
        <b/>
        <sz val="9"/>
        <rFont val="Arial"/>
        <charset val="134"/>
      </rPr>
      <t>,</t>
    </r>
    <r>
      <rPr>
        <b/>
        <sz val="9"/>
        <rFont val="宋体"/>
        <charset val="134"/>
      </rPr>
      <t>便携拖车轮</t>
    </r>
    <r>
      <rPr>
        <b/>
        <sz val="9"/>
        <rFont val="Arial"/>
        <charset val="134"/>
      </rPr>
      <t>,</t>
    </r>
    <r>
      <rPr>
        <b/>
        <sz val="9"/>
        <rFont val="宋体"/>
        <charset val="134"/>
      </rPr>
      <t>超大可开后备箱</t>
    </r>
    <r>
      <rPr>
        <b/>
        <sz val="9"/>
        <rFont val="Arial"/>
        <charset val="134"/>
      </rPr>
      <t xml:space="preserve">                                                                                             
Multi-function Bluetooth central control panel (with mobile phone) early education function, English story,LED taillight, MP3 jack,USB jack, 2.4g one-to-one multi-function Bluetooth remote control, full time four-wheel drive +, slow start, portable dragging wheels, large open trunk</t>
    </r>
  </si>
  <si>
    <r>
      <rPr>
        <b/>
        <sz val="11"/>
        <rFont val="Arial"/>
        <charset val="134"/>
      </rPr>
      <t>3388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</si>
  <si>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烤漆灰</t>
    </r>
    <r>
      <rPr>
        <sz val="10"/>
        <rFont val="Arial"/>
        <charset val="134"/>
      </rPr>
      <t xml:space="preserve">
Baking paint red 
Baking paint black
Baking paint grey  </t>
    </r>
  </si>
  <si>
    <r>
      <rPr>
        <b/>
        <sz val="11"/>
        <rFont val="Arial"/>
        <charset val="134"/>
      </rPr>
      <t>3388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</si>
  <si>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5688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</si>
  <si>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sz val="10"/>
        <rFont val="方正公文小标宋"/>
        <charset val="134"/>
      </rPr>
      <t>灰色、白、</t>
    </r>
    <r>
      <rPr>
        <sz val="10"/>
        <rFont val="Arial"/>
        <charset val="134"/>
      </rPr>
      <t xml:space="preserve">
</t>
    </r>
    <r>
      <rPr>
        <sz val="10"/>
        <rFont val="方正公文小标宋"/>
        <charset val="134"/>
      </rPr>
      <t>红、黑</t>
    </r>
    <r>
      <rPr>
        <sz val="10"/>
        <rFont val="Arial"/>
        <charset val="134"/>
      </rPr>
      <t xml:space="preserve">
Gray, white, 
red, black</t>
    </r>
  </si>
  <si>
    <t>23.1KG   28.6KG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</si>
  <si>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四轮驱动</t>
    </r>
    <r>
      <rPr>
        <b/>
        <sz val="9"/>
        <rFont val="Arial"/>
        <charset val="134"/>
      </rPr>
      <t>380</t>
    </r>
    <r>
      <rPr>
        <b/>
        <sz val="9"/>
        <rFont val="宋体"/>
        <charset val="134"/>
      </rPr>
      <t>电机</t>
    </r>
    <r>
      <rPr>
        <b/>
        <sz val="9"/>
        <rFont val="Arial"/>
        <charset val="134"/>
      </rPr>
      <t>*4</t>
    </r>
    <r>
      <rPr>
        <b/>
        <sz val="9"/>
        <rFont val="宋体"/>
        <charset val="134"/>
      </rPr>
      <t>，独立摇摆</t>
    </r>
    <r>
      <rPr>
        <b/>
        <sz val="9"/>
        <rFont val="Arial"/>
        <charset val="134"/>
      </rPr>
      <t>540</t>
    </r>
    <r>
      <rPr>
        <b/>
        <sz val="9"/>
        <rFont val="宋体"/>
        <charset val="134"/>
      </rPr>
      <t>电机，中控自带充电孔</t>
    </r>
    <r>
      <rPr>
        <b/>
        <sz val="9"/>
        <rFont val="Arial"/>
        <charset val="134"/>
      </rPr>
      <t>+</t>
    </r>
    <r>
      <rPr>
        <b/>
        <sz val="9"/>
        <rFont val="宋体"/>
        <charset val="134"/>
      </rPr>
      <t>便携式充电、具有双充电功能。天一</t>
    </r>
    <r>
      <rPr>
        <b/>
        <sz val="9"/>
        <rFont val="Arial"/>
        <charset val="134"/>
      </rPr>
      <t>12V7</t>
    </r>
    <r>
      <rPr>
        <b/>
        <sz val="9"/>
        <rFont val="宋体"/>
        <charset val="134"/>
      </rPr>
      <t>大电瓶。警车音乐</t>
    </r>
    <r>
      <rPr>
        <b/>
        <sz val="9"/>
        <rFont val="Arial"/>
        <charset val="134"/>
      </rPr>
      <t>+</t>
    </r>
    <r>
      <rPr>
        <b/>
        <sz val="9"/>
        <rFont val="宋体"/>
        <charset val="134"/>
      </rPr>
      <t>炫彩灯光，动感音乐，早教，</t>
    </r>
    <r>
      <rPr>
        <b/>
        <sz val="9"/>
        <rFont val="Arial"/>
        <charset val="134"/>
      </rPr>
      <t>usb</t>
    </r>
    <r>
      <rPr>
        <b/>
        <sz val="9"/>
        <rFont val="宋体"/>
        <charset val="134"/>
      </rPr>
      <t>接口，音量加减</t>
    </r>
    <r>
      <rPr>
        <b/>
        <sz val="9"/>
        <rFont val="Arial"/>
        <charset val="134"/>
      </rPr>
      <t xml:space="preserve"> </t>
    </r>
    <r>
      <rPr>
        <b/>
        <sz val="9"/>
        <rFont val="宋体"/>
        <charset val="134"/>
      </rPr>
      <t>，蓝牙模式，</t>
    </r>
    <r>
      <rPr>
        <b/>
        <sz val="9"/>
        <rFont val="Arial"/>
        <charset val="134"/>
      </rPr>
      <t xml:space="preserve">                                                                                        
Four wheel drive 380 motor *4. Independent swing 540 motor. Steering wheel mounted by one key. Central control comes with charging hole + portable charging, with dual charging function. Tianyi 12V7 battery. Police car music + dazzling lights, dynamic music, early education, USB interface, volume increase and decrease, Bluetooth mode</t>
    </r>
  </si>
  <si>
    <r>
      <rPr>
        <b/>
        <sz val="11"/>
        <rFont val="Arial"/>
        <charset val="134"/>
      </rPr>
      <t>5688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</si>
  <si>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b/>
        <sz val="11"/>
        <rFont val="Arial"/>
        <charset val="134"/>
      </rPr>
      <t>6188             
12V7A*1</t>
    </r>
    <r>
      <rPr>
        <b/>
        <sz val="11"/>
        <rFont val="宋体"/>
        <charset val="134"/>
      </rPr>
      <t>铅酸电池</t>
    </r>
    <r>
      <rPr>
        <b/>
        <sz val="11"/>
        <rFont val="Arial"/>
        <charset val="134"/>
      </rPr>
      <t xml:space="preserve">Lead-acid battery 
12V380*2  </t>
    </r>
    <r>
      <rPr>
        <b/>
        <sz val="11"/>
        <rFont val="宋体"/>
        <charset val="134"/>
      </rPr>
      <t>电机</t>
    </r>
    <r>
      <rPr>
        <b/>
        <sz val="11"/>
        <rFont val="Arial"/>
        <charset val="134"/>
      </rPr>
      <t xml:space="preserve"> motor    </t>
    </r>
  </si>
  <si>
    <r>
      <rPr>
        <sz val="10"/>
        <rFont val="方正公文小标宋"/>
        <charset val="134"/>
      </rPr>
      <t>黄</t>
    </r>
    <r>
      <rPr>
        <sz val="10"/>
        <rFont val="Arial"/>
        <charset val="134"/>
      </rPr>
      <t>.</t>
    </r>
    <r>
      <rPr>
        <sz val="10"/>
        <rFont val="方正公文小标宋"/>
        <charset val="134"/>
      </rPr>
      <t>红</t>
    </r>
    <r>
      <rPr>
        <sz val="10"/>
        <rFont val="Arial"/>
        <charset val="134"/>
      </rPr>
      <t xml:space="preserve">
Yellow. Red</t>
    </r>
  </si>
  <si>
    <t>135*63*91CM</t>
  </si>
  <si>
    <t>21KG 24.5KG</t>
  </si>
  <si>
    <r>
      <rPr>
        <b/>
        <sz val="9"/>
        <color rgb="FFFF0000"/>
        <rFont val="Arial"/>
        <charset val="134"/>
      </rPr>
      <t xml:space="preserve"> (12V7A*1</t>
    </r>
    <r>
      <rPr>
        <b/>
        <sz val="9"/>
        <color rgb="FFFF0000"/>
        <rFont val="宋体"/>
        <charset val="134"/>
      </rPr>
      <t>铅酸电池</t>
    </r>
    <r>
      <rPr>
        <b/>
        <sz val="9"/>
        <color rgb="FFFF0000"/>
        <rFont val="Arial"/>
        <charset val="134"/>
      </rPr>
      <t xml:space="preserve">Lead-acid battery + 12V540*2  </t>
    </r>
    <r>
      <rPr>
        <b/>
        <sz val="9"/>
        <color rgb="FFFF0000"/>
        <rFont val="宋体"/>
        <charset val="134"/>
      </rPr>
      <t>电机</t>
    </r>
    <r>
      <rPr>
        <b/>
        <sz val="9"/>
        <color rgb="FFFF0000"/>
        <rFont val="Arial"/>
        <charset val="134"/>
      </rPr>
      <t xml:space="preserve"> motor )                                </t>
    </r>
    <r>
      <rPr>
        <b/>
        <sz val="9"/>
        <rFont val="宋体"/>
        <charset val="134"/>
      </rPr>
      <t>铲斗可自动升降，蓝牙中控操作面板，早教功能，英语故事，组合一体式</t>
    </r>
    <r>
      <rPr>
        <b/>
        <sz val="9"/>
        <rFont val="Arial"/>
        <charset val="134"/>
      </rPr>
      <t>LED</t>
    </r>
    <r>
      <rPr>
        <b/>
        <sz val="9"/>
        <rFont val="宋体"/>
        <charset val="134"/>
      </rPr>
      <t>大灯，</t>
    </r>
    <r>
      <rPr>
        <b/>
        <sz val="9"/>
        <rFont val="Arial"/>
        <charset val="134"/>
      </rPr>
      <t>MP3</t>
    </r>
    <r>
      <rPr>
        <b/>
        <sz val="9"/>
        <rFont val="宋体"/>
        <charset val="134"/>
      </rPr>
      <t>插口，</t>
    </r>
    <r>
      <rPr>
        <b/>
        <sz val="9"/>
        <rFont val="Arial"/>
        <charset val="134"/>
      </rPr>
      <t>USB</t>
    </r>
    <r>
      <rPr>
        <b/>
        <sz val="9"/>
        <rFont val="宋体"/>
        <charset val="134"/>
      </rPr>
      <t>插口，</t>
    </r>
    <r>
      <rPr>
        <b/>
        <sz val="9"/>
        <rFont val="Arial"/>
        <charset val="134"/>
      </rPr>
      <t>2.4G</t>
    </r>
    <r>
      <rPr>
        <b/>
        <sz val="9"/>
        <rFont val="宋体"/>
        <charset val="134"/>
      </rPr>
      <t>遥控器，多功能遥控器（可手机操控），双开门，电子摇摆，缓启，</t>
    </r>
    <r>
      <rPr>
        <b/>
        <sz val="9"/>
        <rFont val="Arial"/>
        <charset val="134"/>
      </rPr>
      <t xml:space="preserve">
Bucket can automatically lift, Bluetooth central control operation panel, early education function, English story, integrated LED headlights, MP3 jack, USB jack, 2.4G remote control, multi-function remote control (can be controlled by mobile phone), double door, electronic swing, slow start,</t>
    </r>
  </si>
  <si>
    <r>
      <rPr>
        <b/>
        <sz val="11"/>
        <rFont val="Arial"/>
        <charset val="134"/>
      </rPr>
      <t>118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</si>
  <si>
    <r>
      <rPr>
        <sz val="10"/>
        <rFont val="方正公文小标宋"/>
        <charset val="134"/>
      </rPr>
      <t>红、白、蓝、</t>
    </r>
    <r>
      <rPr>
        <sz val="10"/>
        <rFont val="Arial"/>
        <charset val="134"/>
      </rPr>
      <t xml:space="preserve">                   Red, white, blue,</t>
    </r>
  </si>
  <si>
    <t>122*71*62CM</t>
  </si>
  <si>
    <t>20.5KG     22KG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</si>
  <si>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全时四驱，</t>
    </r>
    <r>
      <rPr>
        <b/>
        <sz val="9"/>
        <rFont val="Arial"/>
        <charset val="134"/>
      </rPr>
      <t>12V7</t>
    </r>
    <r>
      <rPr>
        <b/>
        <sz val="9"/>
        <rFont val="宋体"/>
        <charset val="134"/>
      </rPr>
      <t>大电瓶</t>
    </r>
    <r>
      <rPr>
        <b/>
        <sz val="9"/>
        <rFont val="Arial"/>
        <charset val="134"/>
      </rPr>
      <t>,</t>
    </r>
    <r>
      <rPr>
        <b/>
        <sz val="9"/>
        <rFont val="宋体"/>
        <charset val="134"/>
      </rPr>
      <t>炫彩灯光仪表盘</t>
    </r>
    <r>
      <rPr>
        <b/>
        <sz val="9"/>
        <rFont val="Arial"/>
        <charset val="134"/>
      </rPr>
      <t>,</t>
    </r>
    <r>
      <rPr>
        <b/>
        <sz val="9"/>
        <rFont val="宋体"/>
        <charset val="134"/>
      </rPr>
      <t>四驱</t>
    </r>
    <r>
      <rPr>
        <b/>
        <sz val="9"/>
        <rFont val="Arial"/>
        <charset val="134"/>
      </rPr>
      <t>380</t>
    </r>
    <r>
      <rPr>
        <b/>
        <sz val="9"/>
        <rFont val="宋体"/>
        <charset val="134"/>
      </rPr>
      <t>马达</t>
    </r>
    <r>
      <rPr>
        <b/>
        <sz val="9"/>
        <rFont val="Arial"/>
        <charset val="134"/>
      </rPr>
      <t>,</t>
    </r>
    <r>
      <rPr>
        <b/>
        <sz val="9"/>
        <rFont val="宋体"/>
        <charset val="134"/>
      </rPr>
      <t>双开门</t>
    </r>
    <r>
      <rPr>
        <b/>
        <sz val="9"/>
        <rFont val="Arial"/>
        <charset val="134"/>
      </rPr>
      <t>,</t>
    </r>
    <r>
      <rPr>
        <b/>
        <sz val="9"/>
        <rFont val="宋体"/>
        <charset val="134"/>
      </rPr>
      <t>一键启动</t>
    </r>
    <r>
      <rPr>
        <b/>
        <sz val="9"/>
        <rFont val="Arial"/>
        <charset val="134"/>
      </rPr>
      <t>,2,4g</t>
    </r>
    <r>
      <rPr>
        <b/>
        <sz val="9"/>
        <rFont val="宋体"/>
        <charset val="134"/>
      </rPr>
      <t>一对一蓝牙遥控器</t>
    </r>
    <r>
      <rPr>
        <b/>
        <sz val="9"/>
        <rFont val="Arial"/>
        <charset val="134"/>
      </rPr>
      <t>,</t>
    </r>
    <r>
      <rPr>
        <b/>
        <sz val="9"/>
        <rFont val="宋体"/>
        <charset val="134"/>
      </rPr>
      <t>电量显示</t>
    </r>
    <r>
      <rPr>
        <b/>
        <sz val="9"/>
        <rFont val="Arial"/>
        <charset val="134"/>
      </rPr>
      <t>,</t>
    </r>
    <r>
      <rPr>
        <b/>
        <sz val="9"/>
        <rFont val="宋体"/>
        <charset val="134"/>
      </rPr>
      <t>静音前后摇摆</t>
    </r>
    <r>
      <rPr>
        <b/>
        <sz val="9"/>
        <rFont val="Arial"/>
        <charset val="134"/>
      </rPr>
      <t>,</t>
    </r>
    <r>
      <rPr>
        <b/>
        <sz val="9"/>
        <rFont val="宋体"/>
        <charset val="134"/>
      </rPr>
      <t>早教功能</t>
    </r>
    <r>
      <rPr>
        <b/>
        <sz val="9"/>
        <rFont val="Arial"/>
        <charset val="134"/>
      </rPr>
      <t>,</t>
    </r>
    <r>
      <rPr>
        <b/>
        <sz val="9"/>
        <rFont val="宋体"/>
        <charset val="134"/>
      </rPr>
      <t>英语故事</t>
    </r>
    <r>
      <rPr>
        <b/>
        <sz val="9"/>
        <rFont val="Arial"/>
        <charset val="134"/>
      </rPr>
      <t>,LED</t>
    </r>
    <r>
      <rPr>
        <b/>
        <sz val="9"/>
        <rFont val="宋体"/>
        <charset val="134"/>
      </rPr>
      <t>大灯</t>
    </r>
    <r>
      <rPr>
        <b/>
        <sz val="9"/>
        <rFont val="Arial"/>
        <charset val="134"/>
      </rPr>
      <t>,USB</t>
    </r>
    <r>
      <rPr>
        <b/>
        <sz val="9"/>
        <rFont val="宋体"/>
        <charset val="134"/>
      </rPr>
      <t>插口</t>
    </r>
    <r>
      <rPr>
        <b/>
        <sz val="9"/>
        <rFont val="Arial"/>
        <charset val="134"/>
      </rPr>
      <t xml:space="preserve">,MP3 </t>
    </r>
    <r>
      <rPr>
        <b/>
        <sz val="9"/>
        <rFont val="宋体"/>
        <charset val="134"/>
      </rPr>
      <t>插口</t>
    </r>
    <r>
      <rPr>
        <b/>
        <sz val="9"/>
        <rFont val="Arial"/>
        <charset val="134"/>
      </rPr>
      <t>,</t>
    </r>
    <r>
      <rPr>
        <b/>
        <sz val="9"/>
        <rFont val="宋体"/>
        <charset val="134"/>
      </rPr>
      <t>四轮避震</t>
    </r>
    <r>
      <rPr>
        <b/>
        <sz val="9"/>
        <rFont val="Arial"/>
        <charset val="134"/>
      </rPr>
      <t>,</t>
    </r>
    <r>
      <rPr>
        <b/>
        <sz val="9"/>
        <rFont val="宋体"/>
        <charset val="134"/>
      </rPr>
      <t>便捷拉手</t>
    </r>
    <r>
      <rPr>
        <b/>
        <sz val="9"/>
        <rFont val="Arial"/>
        <charset val="134"/>
      </rPr>
      <t>.                                                                                                                                                  
Full-time four-wheel drive, 12V7 battery, dazzling light dashboard, four-wheel drive 380 motor, double door, one-button start,2, 4G one-to-one Bluetooth remote control, power display, silent sway, early education function, English story,LED headlights,USB jack,MP3 jack, four-wheel shock absorber, convenient handle.</t>
    </r>
  </si>
  <si>
    <t>皮座Leather seats +25RMB 
   EVA轮EVA soft wheel +100RMB</t>
  </si>
  <si>
    <r>
      <rPr>
        <b/>
        <sz val="11"/>
        <rFont val="Arial"/>
        <charset val="134"/>
      </rPr>
      <t>118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</si>
  <si>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t>
    </r>
    <r>
      <rPr>
        <sz val="10"/>
        <rFont val="Arial"/>
        <charset val="134"/>
      </rPr>
      <t xml:space="preserve"> paint                              </t>
    </r>
    <r>
      <rPr>
        <sz val="10"/>
        <rFont val="方正公文小标宋"/>
        <charset val="134"/>
      </rPr>
      <t>黑色</t>
    </r>
    <r>
      <rPr>
        <sz val="10"/>
        <rFont val="Arial"/>
        <charset val="134"/>
      </rPr>
      <t>,</t>
    </r>
    <r>
      <rPr>
        <sz val="10"/>
        <rFont val="方正公文小标宋"/>
        <charset val="134"/>
      </rPr>
      <t>绿色，</t>
    </r>
    <r>
      <rPr>
        <sz val="10"/>
        <rFont val="Arial"/>
        <charset val="134"/>
      </rPr>
      <t xml:space="preserve">                       Black,   green,</t>
    </r>
  </si>
  <si>
    <r>
      <rPr>
        <b/>
        <sz val="11"/>
        <rFont val="Arial"/>
        <charset val="134"/>
      </rPr>
      <t>118           
12V7A*1</t>
    </r>
    <r>
      <rPr>
        <b/>
        <sz val="11"/>
        <rFont val="宋体"/>
        <charset val="134"/>
      </rPr>
      <t>铅酸电池</t>
    </r>
    <r>
      <rPr>
        <b/>
        <sz val="11"/>
        <rFont val="Arial"/>
        <charset val="134"/>
      </rPr>
      <t xml:space="preserve">Lead-acid battery 
12V380*4  </t>
    </r>
    <r>
      <rPr>
        <b/>
        <sz val="11"/>
        <rFont val="宋体"/>
        <charset val="134"/>
      </rPr>
      <t>电机</t>
    </r>
    <r>
      <rPr>
        <b/>
        <sz val="11"/>
        <rFont val="Arial"/>
        <charset val="134"/>
      </rPr>
      <t xml:space="preserve"> motor   
</t>
    </r>
    <r>
      <rPr>
        <b/>
        <sz val="11"/>
        <rFont val="宋体"/>
        <charset val="134"/>
      </rPr>
      <t>涂鸦</t>
    </r>
    <r>
      <rPr>
        <b/>
        <sz val="11"/>
        <rFont val="Arial"/>
        <charset val="134"/>
      </rPr>
      <t xml:space="preserve">  graffiti </t>
    </r>
  </si>
  <si>
    <r>
      <rPr>
        <sz val="10"/>
        <rFont val="方正公文小标宋"/>
        <charset val="134"/>
      </rPr>
      <t>涂鸦</t>
    </r>
    <r>
      <rPr>
        <sz val="10"/>
        <rFont val="Arial"/>
        <charset val="134"/>
      </rPr>
      <t xml:space="preserve">   
graffiti </t>
    </r>
  </si>
  <si>
    <r>
      <rPr>
        <b/>
        <sz val="11"/>
        <rFont val="Arial"/>
        <charset val="134"/>
      </rPr>
      <t xml:space="preserve">5688          
</t>
    </r>
    <r>
      <rPr>
        <b/>
        <sz val="11"/>
        <color rgb="FFFF0000"/>
        <rFont val="Arial"/>
        <charset val="134"/>
      </rPr>
      <t>12V4.5A*1</t>
    </r>
    <r>
      <rPr>
        <b/>
        <sz val="11"/>
        <rFont val="宋体"/>
        <charset val="134"/>
      </rPr>
      <t>铅酸电池</t>
    </r>
    <r>
      <rPr>
        <b/>
        <sz val="11"/>
        <rFont val="Arial"/>
        <charset val="134"/>
      </rPr>
      <t xml:space="preserve">
Lead-acid battery 
</t>
    </r>
    <r>
      <rPr>
        <b/>
        <sz val="11"/>
        <color rgb="FFFF0000"/>
        <rFont val="Arial"/>
        <charset val="134"/>
      </rPr>
      <t xml:space="preserve">12V380*2 </t>
    </r>
    <r>
      <rPr>
        <b/>
        <sz val="11"/>
        <rFont val="Arial"/>
        <charset val="134"/>
      </rPr>
      <t xml:space="preserve"> </t>
    </r>
    <r>
      <rPr>
        <b/>
        <sz val="11"/>
        <rFont val="宋体"/>
        <charset val="134"/>
      </rPr>
      <t>电机</t>
    </r>
    <r>
      <rPr>
        <b/>
        <sz val="11"/>
        <rFont val="Arial"/>
        <charset val="134"/>
      </rPr>
      <t xml:space="preserve"> motor    </t>
    </r>
  </si>
  <si>
    <t>红  red
白  white
蓝  blue</t>
  </si>
  <si>
    <t>122.5*69*49CM</t>
  </si>
  <si>
    <t>13KG     16.5KG</t>
  </si>
  <si>
    <r>
      <rPr>
        <b/>
        <sz val="9"/>
        <color rgb="FFFF0000"/>
        <rFont val="Arial"/>
        <charset val="134"/>
      </rPr>
      <t>(12V4.5A*1</t>
    </r>
    <r>
      <rPr>
        <b/>
        <sz val="9"/>
        <color rgb="FFFF0000"/>
        <rFont val="宋体"/>
        <charset val="134"/>
      </rPr>
      <t>铅酸电池</t>
    </r>
    <r>
      <rPr>
        <b/>
        <sz val="9"/>
        <color rgb="FFFF0000"/>
        <rFont val="Arial"/>
        <charset val="134"/>
      </rPr>
      <t xml:space="preserve">Lead-acid battery + 12V380*2  </t>
    </r>
    <r>
      <rPr>
        <b/>
        <sz val="9"/>
        <color rgb="FFFF0000"/>
        <rFont val="宋体"/>
        <charset val="134"/>
      </rPr>
      <t>电机</t>
    </r>
    <r>
      <rPr>
        <b/>
        <sz val="9"/>
        <color rgb="FFFF0000"/>
        <rFont val="Arial"/>
        <charset val="134"/>
      </rPr>
      <t xml:space="preserve"> motor )                    
</t>
    </r>
    <r>
      <rPr>
        <b/>
        <sz val="9"/>
        <rFont val="宋体"/>
        <charset val="134"/>
      </rPr>
      <t>多功能中控，早教功能，音乐，故事，英语，电量显示，</t>
    </r>
    <r>
      <rPr>
        <b/>
        <sz val="9"/>
        <rFont val="Arial"/>
        <charset val="134"/>
      </rPr>
      <t>USB</t>
    </r>
    <r>
      <rPr>
        <b/>
        <sz val="9"/>
        <rFont val="宋体"/>
        <charset val="134"/>
      </rPr>
      <t>插口，</t>
    </r>
    <r>
      <rPr>
        <b/>
        <sz val="9"/>
        <rFont val="Arial"/>
        <charset val="134"/>
      </rPr>
      <t>MP3</t>
    </r>
    <r>
      <rPr>
        <b/>
        <sz val="9"/>
        <rFont val="宋体"/>
        <charset val="134"/>
      </rPr>
      <t>插口，</t>
    </r>
    <r>
      <rPr>
        <b/>
        <sz val="9"/>
        <rFont val="Arial"/>
        <charset val="134"/>
      </rPr>
      <t xml:space="preserve">
Multi-function central control, early education function, music, stories, English, power display, USB jack, MP3 jack,</t>
    </r>
  </si>
  <si>
    <t>皮座Leather seats +25RMB 
   EVA轮EVA soft wheel +90RMB</t>
  </si>
  <si>
    <r>
      <rPr>
        <b/>
        <sz val="11"/>
        <rFont val="Arial"/>
        <charset val="134"/>
      </rPr>
      <t xml:space="preserve">5688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</si>
  <si>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多功能中控，早教功能，音乐，故事，英语，电量显示，</t>
    </r>
    <r>
      <rPr>
        <b/>
        <sz val="9"/>
        <rFont val="Arial"/>
        <charset val="134"/>
      </rPr>
      <t>USB</t>
    </r>
    <r>
      <rPr>
        <b/>
        <sz val="9"/>
        <rFont val="宋体"/>
        <charset val="134"/>
      </rPr>
      <t>插口，</t>
    </r>
    <r>
      <rPr>
        <b/>
        <sz val="9"/>
        <rFont val="Arial"/>
        <charset val="134"/>
      </rPr>
      <t>MP3</t>
    </r>
    <r>
      <rPr>
        <b/>
        <sz val="9"/>
        <rFont val="宋体"/>
        <charset val="134"/>
      </rPr>
      <t>插口，</t>
    </r>
    <r>
      <rPr>
        <b/>
        <sz val="9"/>
        <rFont val="Arial"/>
        <charset val="134"/>
      </rPr>
      <t xml:space="preserve">
Multi-function central control, early education function, music, stories, English, power display, USB jack, MP3 jack,</t>
    </r>
  </si>
  <si>
    <r>
      <rPr>
        <b/>
        <sz val="11"/>
        <rFont val="Arial"/>
        <charset val="134"/>
      </rPr>
      <t xml:space="preserve">5688          
</t>
    </r>
    <r>
      <rPr>
        <b/>
        <sz val="11"/>
        <color rgb="FFFF0000"/>
        <rFont val="Arial"/>
        <charset val="134"/>
      </rPr>
      <t>12V4.5A*1</t>
    </r>
    <r>
      <rPr>
        <b/>
        <sz val="11"/>
        <rFont val="宋体"/>
        <charset val="134"/>
      </rPr>
      <t>铅酸电池</t>
    </r>
    <r>
      <rPr>
        <b/>
        <sz val="11"/>
        <rFont val="Arial"/>
        <charset val="134"/>
      </rPr>
      <t xml:space="preserve">Lead-acid battery 
</t>
    </r>
    <r>
      <rPr>
        <b/>
        <sz val="11"/>
        <color rgb="FFFF0000"/>
        <rFont val="Arial"/>
        <charset val="134"/>
      </rPr>
      <t xml:space="preserve">12V380*2 </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+paint </t>
    </r>
  </si>
  <si>
    <r>
      <rPr>
        <sz val="10"/>
        <rFont val="方正公文小标宋"/>
        <charset val="134"/>
      </rPr>
      <t>烤漆黑，烤漆紫，</t>
    </r>
    <r>
      <rPr>
        <sz val="10"/>
        <rFont val="Arial"/>
        <charset val="134"/>
      </rPr>
      <t xml:space="preserve">
</t>
    </r>
    <r>
      <rPr>
        <sz val="10"/>
        <rFont val="方正公文小标宋"/>
        <charset val="134"/>
      </rPr>
      <t>烤漆红</t>
    </r>
    <r>
      <rPr>
        <sz val="10"/>
        <rFont val="Arial"/>
        <charset val="134"/>
      </rPr>
      <t xml:space="preserve">
paint  black,
 paint  purple,
 paint  red</t>
    </r>
  </si>
  <si>
    <r>
      <rPr>
        <b/>
        <sz val="11"/>
        <rFont val="Arial"/>
        <charset val="134"/>
      </rPr>
      <t xml:space="preserve">5688          
</t>
    </r>
    <r>
      <rPr>
        <b/>
        <sz val="11"/>
        <color rgb="FFFF0000"/>
        <rFont val="Arial"/>
        <charset val="134"/>
      </rPr>
      <t>12V7A*1</t>
    </r>
    <r>
      <rPr>
        <b/>
        <sz val="11"/>
        <rFont val="宋体"/>
        <charset val="134"/>
      </rPr>
      <t>铅酸电池</t>
    </r>
    <r>
      <rPr>
        <b/>
        <sz val="11"/>
        <rFont val="Arial"/>
        <charset val="134"/>
      </rPr>
      <t xml:space="preserve">
Lead-acid battery 
</t>
    </r>
    <r>
      <rPr>
        <b/>
        <sz val="11"/>
        <color rgb="FFFF0000"/>
        <rFont val="Arial"/>
        <charset val="134"/>
      </rPr>
      <t xml:space="preserve">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+paint </t>
    </r>
  </si>
  <si>
    <r>
      <rPr>
        <sz val="11"/>
        <rFont val="Arial"/>
        <charset val="134"/>
      </rPr>
      <t xml:space="preserve">7988                               
</t>
    </r>
    <r>
      <rPr>
        <b/>
        <sz val="11"/>
        <color rgb="FFFF0000"/>
        <rFont val="Arial"/>
        <charset val="134"/>
      </rPr>
      <t>12V7A*1</t>
    </r>
    <r>
      <rPr>
        <sz val="11"/>
        <rFont val="宋体"/>
        <charset val="134"/>
      </rPr>
      <t>铅酸电池</t>
    </r>
    <r>
      <rPr>
        <sz val="11"/>
        <rFont val="Arial"/>
        <charset val="134"/>
      </rPr>
      <t xml:space="preserve">
Lead-acid battery 
</t>
    </r>
    <r>
      <rPr>
        <b/>
        <sz val="11"/>
        <color rgb="FFFF0000"/>
        <rFont val="Arial"/>
        <charset val="134"/>
      </rPr>
      <t xml:space="preserve">380*4 </t>
    </r>
    <r>
      <rPr>
        <sz val="11"/>
        <rFont val="Arial"/>
        <charset val="134"/>
      </rPr>
      <t xml:space="preserve"> </t>
    </r>
    <r>
      <rPr>
        <sz val="11"/>
        <rFont val="宋体"/>
        <charset val="134"/>
      </rPr>
      <t>电机</t>
    </r>
    <r>
      <rPr>
        <sz val="11"/>
        <rFont val="Arial"/>
        <charset val="134"/>
      </rPr>
      <t xml:space="preserve"> motor </t>
    </r>
  </si>
  <si>
    <r>
      <rPr>
        <sz val="10"/>
        <rFont val="宋体"/>
        <charset val="134"/>
      </rPr>
      <t>米黄色</t>
    </r>
    <r>
      <rPr>
        <sz val="10"/>
        <rFont val="Arial"/>
        <charset val="134"/>
      </rPr>
      <t xml:space="preserve">                              beigefile</t>
    </r>
  </si>
  <si>
    <t>140*68*58CM</t>
  </si>
  <si>
    <t>25KG   26.8KG</t>
  </si>
  <si>
    <r>
      <rPr>
        <b/>
        <sz val="9"/>
        <color theme="1"/>
        <rFont val="宋体"/>
        <charset val="134"/>
      </rPr>
      <t>大电池，四驱动，一键启动，双开门，前后摇摆，早教，</t>
    </r>
    <r>
      <rPr>
        <b/>
        <sz val="9"/>
        <color theme="1"/>
        <rFont val="Arial"/>
        <charset val="134"/>
      </rPr>
      <t>USB,MP3,LED</t>
    </r>
    <r>
      <rPr>
        <b/>
        <sz val="9"/>
        <color theme="1"/>
        <rFont val="宋体"/>
        <charset val="134"/>
      </rPr>
      <t>灯光，</t>
    </r>
    <r>
      <rPr>
        <b/>
        <sz val="9"/>
        <color theme="1"/>
        <rFont val="Arial"/>
        <charset val="134"/>
      </rPr>
      <t>2.4G</t>
    </r>
    <r>
      <rPr>
        <b/>
        <sz val="9"/>
        <color theme="1"/>
        <rFont val="宋体"/>
        <charset val="134"/>
      </rPr>
      <t>蓝牙遥控，皮座椅，带后储物箱（可转换为座椅）。</t>
    </r>
    <r>
      <rPr>
        <b/>
        <sz val="9"/>
        <color rgb="FFFF0000"/>
        <rFont val="Arial"/>
        <charset val="134"/>
      </rPr>
      <t xml:space="preserve">
Big battery, four-drive, one-button start, double doors, rocking back and forth, early education, USB,MP3,LED lights, 2.4G Bluetooth remote control, leather seat, with rear storage box (can be converted to seat).</t>
    </r>
  </si>
  <si>
    <t xml:space="preserve"> EVA轮EVA soft wheel +60RMB                      后踏板+推杆 Rear pedal +                             push bar+35RMB             </t>
  </si>
  <si>
    <r>
      <rPr>
        <sz val="11"/>
        <rFont val="Arial"/>
        <charset val="134"/>
      </rPr>
      <t xml:space="preserve">7988                               
</t>
    </r>
    <r>
      <rPr>
        <b/>
        <sz val="11"/>
        <color rgb="FFFF0000"/>
        <rFont val="Arial"/>
        <charset val="134"/>
      </rPr>
      <t>12V7A*1</t>
    </r>
    <r>
      <rPr>
        <sz val="11"/>
        <rFont val="宋体"/>
        <charset val="134"/>
      </rPr>
      <t>铅酸电池</t>
    </r>
    <r>
      <rPr>
        <sz val="11"/>
        <rFont val="Arial"/>
        <charset val="134"/>
      </rPr>
      <t xml:space="preserve">
Lead-acid battery </t>
    </r>
    <r>
      <rPr>
        <sz val="11"/>
        <color rgb="FFFF0000"/>
        <rFont val="Arial"/>
        <charset val="134"/>
      </rPr>
      <t xml:space="preserve">
</t>
    </r>
    <r>
      <rPr>
        <b/>
        <sz val="11"/>
        <color rgb="FFFF0000"/>
        <rFont val="Arial"/>
        <charset val="134"/>
      </rPr>
      <t xml:space="preserve">380*4 </t>
    </r>
    <r>
      <rPr>
        <sz val="11"/>
        <rFont val="Arial"/>
        <charset val="134"/>
      </rPr>
      <t xml:space="preserve"> </t>
    </r>
    <r>
      <rPr>
        <sz val="11"/>
        <rFont val="宋体"/>
        <charset val="134"/>
      </rPr>
      <t>电机</t>
    </r>
    <r>
      <rPr>
        <sz val="11"/>
        <rFont val="Arial"/>
        <charset val="134"/>
      </rPr>
      <t xml:space="preserve"> motor 
+ </t>
    </r>
    <r>
      <rPr>
        <sz val="11"/>
        <rFont val="宋体"/>
        <charset val="134"/>
      </rPr>
      <t>烤漆（双色）</t>
    </r>
    <r>
      <rPr>
        <sz val="11"/>
        <rFont val="Arial"/>
        <charset val="134"/>
      </rPr>
      <t xml:space="preserve">
 </t>
    </r>
    <r>
      <rPr>
        <b/>
        <sz val="11"/>
        <color rgb="FFFF0000"/>
        <rFont val="Arial"/>
        <charset val="134"/>
      </rPr>
      <t xml:space="preserve">+ paint
</t>
    </r>
    <r>
      <rPr>
        <b/>
        <sz val="11"/>
        <color rgb="FFFF0000"/>
        <rFont val="宋体"/>
        <charset val="134"/>
      </rPr>
      <t>（</t>
    </r>
    <r>
      <rPr>
        <b/>
        <sz val="11"/>
        <color rgb="FFFF0000"/>
        <rFont val="Arial"/>
        <charset val="134"/>
      </rPr>
      <t>two-tone</t>
    </r>
    <r>
      <rPr>
        <b/>
        <sz val="11"/>
        <color rgb="FFFF0000"/>
        <rFont val="宋体"/>
        <charset val="134"/>
      </rPr>
      <t>）</t>
    </r>
  </si>
  <si>
    <r>
      <rPr>
        <sz val="10"/>
        <rFont val="宋体"/>
        <charset val="134"/>
      </rPr>
      <t>红</t>
    </r>
    <r>
      <rPr>
        <sz val="10"/>
        <rFont val="Arial"/>
        <charset val="134"/>
      </rPr>
      <t>+</t>
    </r>
    <r>
      <rPr>
        <sz val="10"/>
        <rFont val="宋体"/>
        <charset val="134"/>
      </rPr>
      <t>黑</t>
    </r>
    <r>
      <rPr>
        <sz val="10"/>
        <rFont val="Arial"/>
        <charset val="134"/>
      </rPr>
      <t xml:space="preserve">
Red + Black
</t>
    </r>
    <r>
      <rPr>
        <sz val="10"/>
        <rFont val="宋体"/>
        <charset val="134"/>
      </rPr>
      <t>米黄</t>
    </r>
    <r>
      <rPr>
        <sz val="10"/>
        <rFont val="Arial"/>
        <charset val="134"/>
      </rPr>
      <t>+</t>
    </r>
    <r>
      <rPr>
        <sz val="10"/>
        <rFont val="宋体"/>
        <charset val="134"/>
      </rPr>
      <t>黑</t>
    </r>
    <r>
      <rPr>
        <sz val="10"/>
        <rFont val="Arial"/>
        <charset val="134"/>
      </rPr>
      <t xml:space="preserve">
Beige + black
</t>
    </r>
    <r>
      <rPr>
        <sz val="10"/>
        <rFont val="宋体"/>
        <charset val="134"/>
      </rPr>
      <t>烤漆粉</t>
    </r>
    <r>
      <rPr>
        <sz val="10"/>
        <rFont val="Arial"/>
        <charset val="134"/>
      </rPr>
      <t xml:space="preserve">
paintpink</t>
    </r>
  </si>
  <si>
    <r>
      <rPr>
        <sz val="11"/>
        <rFont val="Arial"/>
        <charset val="134"/>
      </rPr>
      <t xml:space="preserve">7988                               
</t>
    </r>
    <r>
      <rPr>
        <b/>
        <sz val="11"/>
        <color rgb="FFFF0000"/>
        <rFont val="Arial"/>
        <charset val="134"/>
      </rPr>
      <t>12V7A*1</t>
    </r>
    <r>
      <rPr>
        <sz val="11"/>
        <rFont val="宋体"/>
        <charset val="134"/>
      </rPr>
      <t>铅酸电池</t>
    </r>
    <r>
      <rPr>
        <sz val="11"/>
        <rFont val="Arial"/>
        <charset val="134"/>
      </rPr>
      <t xml:space="preserve">
Lead-acid battery 
 </t>
    </r>
    <r>
      <rPr>
        <b/>
        <sz val="11"/>
        <color rgb="FFFF0000"/>
        <rFont val="Arial"/>
        <charset val="134"/>
      </rPr>
      <t xml:space="preserve">380*4 </t>
    </r>
    <r>
      <rPr>
        <sz val="11"/>
        <rFont val="Arial"/>
        <charset val="134"/>
      </rPr>
      <t xml:space="preserve"> </t>
    </r>
    <r>
      <rPr>
        <sz val="11"/>
        <rFont val="宋体"/>
        <charset val="134"/>
      </rPr>
      <t>电机</t>
    </r>
    <r>
      <rPr>
        <sz val="11"/>
        <rFont val="Arial"/>
        <charset val="134"/>
      </rPr>
      <t xml:space="preserve"> motor
+</t>
    </r>
    <r>
      <rPr>
        <sz val="11"/>
        <rFont val="宋体"/>
        <charset val="134"/>
      </rPr>
      <t>烤漆</t>
    </r>
    <r>
      <rPr>
        <sz val="11"/>
        <rFont val="Arial"/>
        <charset val="134"/>
      </rPr>
      <t xml:space="preserve">
</t>
    </r>
    <r>
      <rPr>
        <b/>
        <sz val="11"/>
        <color rgb="FFFF0000"/>
        <rFont val="Arial"/>
        <charset val="134"/>
      </rPr>
      <t xml:space="preserve">+ paint </t>
    </r>
    <r>
      <rPr>
        <sz val="11"/>
        <rFont val="Arial"/>
        <charset val="134"/>
      </rPr>
      <t xml:space="preserve">
+</t>
    </r>
    <r>
      <rPr>
        <sz val="11"/>
        <rFont val="宋体"/>
        <charset val="134"/>
      </rPr>
      <t>后踏板</t>
    </r>
    <r>
      <rPr>
        <sz val="11"/>
        <rFont val="Arial"/>
        <charset val="134"/>
      </rPr>
      <t xml:space="preserve">
+</t>
    </r>
    <r>
      <rPr>
        <sz val="11"/>
        <rFont val="宋体"/>
        <charset val="134"/>
      </rPr>
      <t>推杆</t>
    </r>
    <r>
      <rPr>
        <sz val="11"/>
        <rFont val="Arial"/>
        <charset val="134"/>
      </rPr>
      <t xml:space="preserve"> 
</t>
    </r>
    <r>
      <rPr>
        <b/>
        <sz val="11"/>
        <color rgb="FFFF0000"/>
        <rFont val="Arial"/>
        <charset val="134"/>
      </rPr>
      <t>+Rear pedal 
+ push bar</t>
    </r>
  </si>
  <si>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390转向电机，双开门，前后平行摇摆，多功能蓝牙早教，USB,MP3,LED灯光，2.4G蓝牙遥控，一键启动，皮座椅，四轮减震，带后储物箱（可转换为成人座椅）                                                                                      390 steering motor, Double doors, front and rear parallel swing, Multifunctional Bluetooth Early Education, USB,MP3,LED lights, 2.4G Bluetooth remote Control, one button start, Leather Seat, four wheel shock Absorption, with rear storage box (convertible to adult seat)</t>
    </r>
  </si>
  <si>
    <t xml:space="preserve"> EVA轮EVA soft wheel +60RMB                              </t>
  </si>
  <si>
    <r>
      <rPr>
        <sz val="11"/>
        <rFont val="Arial"/>
        <charset val="134"/>
      </rPr>
      <t xml:space="preserve">7988                               
</t>
    </r>
    <r>
      <rPr>
        <b/>
        <sz val="11"/>
        <color rgb="FFFF0000"/>
        <rFont val="Arial"/>
        <charset val="134"/>
      </rPr>
      <t>12V12A*1</t>
    </r>
    <r>
      <rPr>
        <sz val="11"/>
        <rFont val="宋体"/>
        <charset val="134"/>
      </rPr>
      <t>铅酸电池</t>
    </r>
    <r>
      <rPr>
        <sz val="11"/>
        <rFont val="Arial"/>
        <charset val="134"/>
      </rPr>
      <t xml:space="preserve">
Lead-acid battery 
</t>
    </r>
    <r>
      <rPr>
        <b/>
        <sz val="11"/>
        <color rgb="FFFF0000"/>
        <rFont val="Arial"/>
        <charset val="134"/>
      </rPr>
      <t xml:space="preserve"> 550*4 </t>
    </r>
    <r>
      <rPr>
        <sz val="11"/>
        <rFont val="Arial"/>
        <charset val="134"/>
      </rPr>
      <t xml:space="preserve"> </t>
    </r>
    <r>
      <rPr>
        <sz val="11"/>
        <rFont val="宋体"/>
        <charset val="134"/>
      </rPr>
      <t>电机</t>
    </r>
    <r>
      <rPr>
        <sz val="11"/>
        <rFont val="Arial"/>
        <charset val="134"/>
      </rPr>
      <t xml:space="preserve"> motor
+</t>
    </r>
    <r>
      <rPr>
        <sz val="11"/>
        <rFont val="宋体"/>
        <charset val="134"/>
      </rPr>
      <t>烤漆</t>
    </r>
    <r>
      <rPr>
        <sz val="11"/>
        <rFont val="Arial"/>
        <charset val="134"/>
      </rPr>
      <t xml:space="preserve">
</t>
    </r>
    <r>
      <rPr>
        <b/>
        <sz val="11"/>
        <color rgb="FFFF0000"/>
        <rFont val="Arial"/>
        <charset val="134"/>
      </rPr>
      <t xml:space="preserve"> +paint </t>
    </r>
  </si>
  <si>
    <r>
      <rPr>
        <b/>
        <sz val="9"/>
        <color rgb="FFFF0000"/>
        <rFont val="Arial"/>
        <charset val="134"/>
      </rPr>
      <t>(12V12A*1</t>
    </r>
    <r>
      <rPr>
        <b/>
        <sz val="9"/>
        <color rgb="FFFF0000"/>
        <rFont val="宋体"/>
        <charset val="134"/>
      </rPr>
      <t>铅酸电池</t>
    </r>
    <r>
      <rPr>
        <b/>
        <sz val="9"/>
        <color rgb="FFFF0000"/>
        <rFont val="Arial"/>
        <charset val="134"/>
      </rPr>
      <t xml:space="preserve">Lead-acid battery + 12V550*4  </t>
    </r>
    <r>
      <rPr>
        <b/>
        <sz val="9"/>
        <color rgb="FFFF0000"/>
        <rFont val="宋体"/>
        <charset val="134"/>
      </rPr>
      <t>电机</t>
    </r>
    <r>
      <rPr>
        <b/>
        <sz val="9"/>
        <color rgb="FFFF0000"/>
        <rFont val="Arial"/>
        <charset val="134"/>
      </rPr>
      <t xml:space="preserve"> motor )                    
</t>
    </r>
    <r>
      <rPr>
        <b/>
        <sz val="9"/>
        <rFont val="宋体"/>
        <charset val="134"/>
      </rPr>
      <t>390转向电机，双开门，前后平行摇摆，多功能蓝牙早教，USB,MP3,LED灯光，2.4G蓝牙遥控，一键启动，皮座椅，四轮减震，带后储物箱（可转换为成人座椅）                                                                                      390 steering motor, Double doors, front and rear parallel swing, Multifunctional Bluetooth Early Education, USB,MP3,LED lights, 2.4G Bluetooth remote Control, one button start, Leather Seat, four wheel shock Absorption, with rear storage box (convertible to adult seat)</t>
    </r>
  </si>
  <si>
    <r>
      <rPr>
        <sz val="11"/>
        <rFont val="Arial"/>
        <charset val="134"/>
      </rPr>
      <t xml:space="preserve">7988                               
</t>
    </r>
    <r>
      <rPr>
        <b/>
        <sz val="11"/>
        <color rgb="FFFF0000"/>
        <rFont val="Arial"/>
        <charset val="134"/>
      </rPr>
      <t>12V12A*1</t>
    </r>
    <r>
      <rPr>
        <sz val="11"/>
        <rFont val="宋体"/>
        <charset val="134"/>
      </rPr>
      <t>铅酸电池</t>
    </r>
    <r>
      <rPr>
        <sz val="11"/>
        <rFont val="Arial"/>
        <charset val="134"/>
      </rPr>
      <t xml:space="preserve">
Lead-acid battery 
</t>
    </r>
    <r>
      <rPr>
        <b/>
        <sz val="11"/>
        <color rgb="FFFF0000"/>
        <rFont val="Arial"/>
        <charset val="134"/>
      </rPr>
      <t xml:space="preserve"> 550*4  </t>
    </r>
    <r>
      <rPr>
        <sz val="11"/>
        <rFont val="宋体"/>
        <charset val="134"/>
      </rPr>
      <t>电机</t>
    </r>
    <r>
      <rPr>
        <sz val="11"/>
        <rFont val="Arial"/>
        <charset val="134"/>
      </rPr>
      <t xml:space="preserve"> motor
+</t>
    </r>
    <r>
      <rPr>
        <sz val="11"/>
        <rFont val="宋体"/>
        <charset val="134"/>
      </rPr>
      <t>烤漆</t>
    </r>
    <r>
      <rPr>
        <sz val="11"/>
        <rFont val="Arial"/>
        <charset val="134"/>
      </rPr>
      <t xml:space="preserve">
</t>
    </r>
    <r>
      <rPr>
        <b/>
        <sz val="11"/>
        <color rgb="FFFF0000"/>
        <rFont val="Arial"/>
        <charset val="134"/>
      </rPr>
      <t xml:space="preserve">+ paint </t>
    </r>
    <r>
      <rPr>
        <sz val="11"/>
        <rFont val="Arial"/>
        <charset val="134"/>
      </rPr>
      <t xml:space="preserve">
+</t>
    </r>
    <r>
      <rPr>
        <sz val="11"/>
        <rFont val="宋体"/>
        <charset val="134"/>
      </rPr>
      <t>后踏板</t>
    </r>
    <r>
      <rPr>
        <sz val="11"/>
        <rFont val="Arial"/>
        <charset val="134"/>
      </rPr>
      <t xml:space="preserve">
+</t>
    </r>
    <r>
      <rPr>
        <sz val="11"/>
        <rFont val="宋体"/>
        <charset val="134"/>
      </rPr>
      <t>推杆</t>
    </r>
    <r>
      <rPr>
        <sz val="11"/>
        <rFont val="Arial"/>
        <charset val="134"/>
      </rPr>
      <t xml:space="preserve"> 
</t>
    </r>
    <r>
      <rPr>
        <b/>
        <sz val="11"/>
        <color rgb="FFFF0000"/>
        <rFont val="Arial"/>
        <charset val="134"/>
      </rPr>
      <t>+Rear pedal 
+ push bar</t>
    </r>
  </si>
  <si>
    <r>
      <rPr>
        <sz val="11"/>
        <rFont val="Arial"/>
        <charset val="134"/>
      </rPr>
      <t xml:space="preserve">7688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方正粗黑宋简体"/>
        <charset val="134"/>
      </rPr>
      <t>电机</t>
    </r>
    <r>
      <rPr>
        <sz val="11"/>
        <rFont val="Arial"/>
        <charset val="134"/>
      </rPr>
      <t xml:space="preserve"> motor </t>
    </r>
  </si>
  <si>
    <r>
      <rPr>
        <sz val="10"/>
        <rFont val="标准粗黑"/>
        <charset val="134"/>
      </rPr>
      <t>红</t>
    </r>
    <r>
      <rPr>
        <sz val="10"/>
        <rFont val="Arial"/>
        <charset val="134"/>
      </rPr>
      <t xml:space="preserve"> Red
</t>
    </r>
    <r>
      <rPr>
        <sz val="10"/>
        <rFont val="标准粗黑"/>
        <charset val="134"/>
      </rPr>
      <t>白</t>
    </r>
    <r>
      <rPr>
        <sz val="10"/>
        <rFont val="Arial"/>
        <charset val="134"/>
      </rPr>
      <t xml:space="preserve"> white
</t>
    </r>
    <r>
      <rPr>
        <sz val="10"/>
        <rFont val="标准粗黑"/>
        <charset val="134"/>
      </rPr>
      <t>灰</t>
    </r>
    <r>
      <rPr>
        <sz val="10"/>
        <rFont val="Arial"/>
        <charset val="134"/>
      </rPr>
      <t xml:space="preserve"> gray</t>
    </r>
  </si>
  <si>
    <t>130*85*68CM</t>
  </si>
  <si>
    <t>23KG   28.5KG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</si>
  <si>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Arial"/>
        <charset val="134"/>
      </rPr>
      <t>12V7A</t>
    </r>
    <r>
      <rPr>
        <b/>
        <sz val="9"/>
        <rFont val="宋体"/>
        <charset val="134"/>
      </rPr>
      <t>电池</t>
    </r>
    <r>
      <rPr>
        <b/>
        <sz val="9"/>
        <rFont val="Arial"/>
        <charset val="134"/>
      </rPr>
      <t>,390</t>
    </r>
    <r>
      <rPr>
        <b/>
        <sz val="9"/>
        <rFont val="宋体"/>
        <charset val="134"/>
      </rPr>
      <t>电机四驱动，</t>
    </r>
    <r>
      <rPr>
        <b/>
        <sz val="9"/>
        <rFont val="Arial"/>
        <charset val="134"/>
      </rPr>
      <t>390</t>
    </r>
    <r>
      <rPr>
        <b/>
        <sz val="9"/>
        <rFont val="宋体"/>
        <charset val="134"/>
      </rPr>
      <t>转向电机，双开门，前后平行摇摆，多功能蓝牙早教，</t>
    </r>
    <r>
      <rPr>
        <b/>
        <sz val="9"/>
        <rFont val="Arial"/>
        <charset val="134"/>
      </rPr>
      <t>USB,MP3,LED</t>
    </r>
    <r>
      <rPr>
        <b/>
        <sz val="9"/>
        <rFont val="宋体"/>
        <charset val="134"/>
      </rPr>
      <t>灯光，</t>
    </r>
    <r>
      <rPr>
        <b/>
        <sz val="9"/>
        <rFont val="Arial"/>
        <charset val="134"/>
      </rPr>
      <t>2.4G</t>
    </r>
    <r>
      <rPr>
        <b/>
        <sz val="9"/>
        <rFont val="宋体"/>
        <charset val="134"/>
      </rPr>
      <t>蓝牙遥控，一键启动，四轮减震</t>
    </r>
    <r>
      <rPr>
        <b/>
        <sz val="9"/>
        <rFont val="Arial"/>
        <charset val="134"/>
      </rPr>
      <t xml:space="preserve">                              
 12V7A battery,390 motor four drive,390 steering motor, double doors, front and rear parallel swing, multi-functional Bluetooth early education, USB,MP3,LED lighting, 2.4G Bluetooth remote control, one button start, four wheel shock absorption</t>
    </r>
  </si>
  <si>
    <t xml:space="preserve">皮座Leather seats +25RMB 
   EVA轮EVA soft wheel +80RMB            </t>
  </si>
  <si>
    <r>
      <rPr>
        <sz val="11"/>
        <rFont val="Arial"/>
        <charset val="134"/>
      </rPr>
      <t xml:space="preserve">7688                               
</t>
    </r>
    <r>
      <rPr>
        <b/>
        <sz val="11"/>
        <color rgb="FFFF0000"/>
        <rFont val="Arial"/>
        <charset val="134"/>
      </rPr>
      <t>12V10A*1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color rgb="FFFF0000"/>
        <rFont val="Arial"/>
        <charset val="134"/>
      </rPr>
      <t xml:space="preserve"> </t>
    </r>
    <r>
      <rPr>
        <sz val="11"/>
        <rFont val="方正粗黑宋简体"/>
        <charset val="134"/>
      </rPr>
      <t>电机</t>
    </r>
    <r>
      <rPr>
        <sz val="11"/>
        <rFont val="Arial"/>
        <charset val="134"/>
      </rPr>
      <t xml:space="preserve"> motor </t>
    </r>
  </si>
  <si>
    <r>
      <rPr>
        <b/>
        <sz val="9"/>
        <color rgb="FFFF0000"/>
        <rFont val="Arial"/>
        <charset val="134"/>
      </rPr>
      <t>(12V10A*1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Arial"/>
        <charset val="134"/>
      </rPr>
      <t>12V10A</t>
    </r>
    <r>
      <rPr>
        <b/>
        <sz val="9"/>
        <rFont val="宋体"/>
        <charset val="134"/>
      </rPr>
      <t>电池</t>
    </r>
    <r>
      <rPr>
        <b/>
        <sz val="9"/>
        <rFont val="Arial"/>
        <charset val="134"/>
      </rPr>
      <t>,390</t>
    </r>
    <r>
      <rPr>
        <b/>
        <sz val="9"/>
        <rFont val="宋体"/>
        <charset val="134"/>
      </rPr>
      <t>电机四驱动，</t>
    </r>
    <r>
      <rPr>
        <b/>
        <sz val="9"/>
        <rFont val="Arial"/>
        <charset val="134"/>
      </rPr>
      <t>390</t>
    </r>
    <r>
      <rPr>
        <b/>
        <sz val="9"/>
        <rFont val="宋体"/>
        <charset val="134"/>
      </rPr>
      <t>转向电机，双开门，前后平行摇摆，多功能蓝牙早教，</t>
    </r>
    <r>
      <rPr>
        <b/>
        <sz val="9"/>
        <rFont val="Arial"/>
        <charset val="134"/>
      </rPr>
      <t>USB,MP3,LED</t>
    </r>
    <r>
      <rPr>
        <b/>
        <sz val="9"/>
        <rFont val="宋体"/>
        <charset val="134"/>
      </rPr>
      <t>灯光，</t>
    </r>
    <r>
      <rPr>
        <b/>
        <sz val="9"/>
        <rFont val="Arial"/>
        <charset val="134"/>
      </rPr>
      <t>2.4G</t>
    </r>
    <r>
      <rPr>
        <b/>
        <sz val="9"/>
        <rFont val="宋体"/>
        <charset val="134"/>
      </rPr>
      <t>蓝牙遥控，一键启动，四轮减震</t>
    </r>
    <r>
      <rPr>
        <b/>
        <sz val="9"/>
        <rFont val="Arial"/>
        <charset val="134"/>
      </rPr>
      <t xml:space="preserve">                              
 12V10A battery,390 motor four drive,390 steering motor, double doors, front and rear parallel swing, multi-functional Bluetooth early education, USB,MP3,LED lighting, 2.4G Bluetooth remote control, one button start, four wheel shock absorption</t>
    </r>
  </si>
  <si>
    <r>
      <rPr>
        <sz val="11"/>
        <rFont val="Arial"/>
        <charset val="134"/>
      </rPr>
      <t xml:space="preserve">7688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12V380*4</t>
    </r>
    <r>
      <rPr>
        <sz val="11"/>
        <color rgb="FFFF0000"/>
        <rFont val="Arial"/>
        <charset val="134"/>
      </rPr>
      <t xml:space="preserve">  </t>
    </r>
    <r>
      <rPr>
        <sz val="11"/>
        <rFont val="方正粗黑宋简体"/>
        <charset val="134"/>
      </rPr>
      <t>电机</t>
    </r>
    <r>
      <rPr>
        <sz val="11"/>
        <rFont val="Arial"/>
        <charset val="134"/>
      </rPr>
      <t xml:space="preserve"> motor 
+</t>
    </r>
    <r>
      <rPr>
        <sz val="11"/>
        <rFont val="方正粗黑宋简体"/>
        <charset val="134"/>
      </rPr>
      <t>烤漆</t>
    </r>
    <r>
      <rPr>
        <sz val="11"/>
        <rFont val="Arial"/>
        <charset val="134"/>
      </rPr>
      <t xml:space="preserve"> 
</t>
    </r>
    <r>
      <rPr>
        <b/>
        <sz val="11"/>
        <color rgb="FFFF0000"/>
        <rFont val="Arial"/>
        <charset val="134"/>
      </rPr>
      <t xml:space="preserve">+paint </t>
    </r>
  </si>
  <si>
    <r>
      <rPr>
        <sz val="10"/>
        <rFont val="方正公文小标宋"/>
        <charset val="134"/>
      </rPr>
      <t>烤漆红</t>
    </r>
    <r>
      <rPr>
        <sz val="10"/>
        <rFont val="Arial"/>
        <charset val="134"/>
      </rPr>
      <t xml:space="preserve">                      </t>
    </r>
    <r>
      <rPr>
        <sz val="10"/>
        <rFont val="方正公文小标宋"/>
        <charset val="134"/>
      </rPr>
      <t>烤漆灰</t>
    </r>
    <r>
      <rPr>
        <sz val="10"/>
        <rFont val="Arial"/>
        <charset val="134"/>
      </rPr>
      <t xml:space="preserve">
 paint Red, 
paint gray</t>
    </r>
  </si>
  <si>
    <r>
      <rPr>
        <sz val="11"/>
        <rFont val="Arial"/>
        <charset val="134"/>
      </rPr>
      <t xml:space="preserve">7688                               
</t>
    </r>
    <r>
      <rPr>
        <b/>
        <sz val="11"/>
        <color rgb="FFFF0000"/>
        <rFont val="Arial"/>
        <charset val="134"/>
      </rPr>
      <t>12V10A*1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Arial"/>
        <charset val="134"/>
      </rPr>
      <t xml:space="preserve"> </t>
    </r>
    <r>
      <rPr>
        <sz val="11"/>
        <rFont val="方正粗黑宋简体"/>
        <charset val="134"/>
      </rPr>
      <t>电机</t>
    </r>
    <r>
      <rPr>
        <sz val="11"/>
        <rFont val="Arial"/>
        <charset val="134"/>
      </rPr>
      <t xml:space="preserve"> motor 
+</t>
    </r>
    <r>
      <rPr>
        <sz val="11"/>
        <rFont val="方正粗黑宋简体"/>
        <charset val="134"/>
      </rPr>
      <t>烤漆</t>
    </r>
    <r>
      <rPr>
        <sz val="11"/>
        <rFont val="Arial"/>
        <charset val="134"/>
      </rPr>
      <t xml:space="preserve"> 
</t>
    </r>
    <r>
      <rPr>
        <b/>
        <sz val="11"/>
        <color rgb="FFFF0000"/>
        <rFont val="Arial"/>
        <charset val="134"/>
      </rPr>
      <t xml:space="preserve">+paint </t>
    </r>
  </si>
  <si>
    <r>
      <rPr>
        <sz val="11"/>
        <rFont val="Arial"/>
        <charset val="134"/>
      </rPr>
      <t xml:space="preserve">938                                                                 
</t>
    </r>
    <r>
      <rPr>
        <b/>
        <sz val="11"/>
        <color rgb="FFFF0000"/>
        <rFont val="Arial"/>
        <charset val="134"/>
      </rPr>
      <t>6V4A*2</t>
    </r>
    <r>
      <rPr>
        <sz val="11"/>
        <rFont val="宋体"/>
        <charset val="134"/>
      </rPr>
      <t>铅酸电池</t>
    </r>
    <r>
      <rPr>
        <sz val="11"/>
        <rFont val="Arial"/>
        <charset val="134"/>
      </rPr>
      <t xml:space="preserve">
Lead-acid battery
</t>
    </r>
    <r>
      <rPr>
        <b/>
        <sz val="11"/>
        <color rgb="FFFF0000"/>
        <rFont val="Arial"/>
        <charset val="134"/>
      </rPr>
      <t xml:space="preserve">12V380*2 </t>
    </r>
    <r>
      <rPr>
        <sz val="11"/>
        <rFont val="宋体"/>
        <charset val="134"/>
      </rPr>
      <t>电机</t>
    </r>
    <r>
      <rPr>
        <sz val="11"/>
        <rFont val="Arial"/>
        <charset val="134"/>
      </rPr>
      <t xml:space="preserve"> motor</t>
    </r>
  </si>
  <si>
    <r>
      <rPr>
        <sz val="10"/>
        <rFont val="宋体"/>
        <charset val="134"/>
      </rPr>
      <t>红</t>
    </r>
    <r>
      <rPr>
        <sz val="10"/>
        <rFont val="Arial"/>
        <charset val="134"/>
      </rPr>
      <t xml:space="preserve"> Red
</t>
    </r>
    <r>
      <rPr>
        <sz val="10"/>
        <rFont val="宋体"/>
        <charset val="134"/>
      </rPr>
      <t>白</t>
    </r>
    <r>
      <rPr>
        <sz val="10"/>
        <rFont val="Arial"/>
        <charset val="134"/>
      </rPr>
      <t xml:space="preserve"> white
</t>
    </r>
    <r>
      <rPr>
        <sz val="10"/>
        <rFont val="宋体"/>
        <charset val="134"/>
      </rPr>
      <t>黄</t>
    </r>
    <r>
      <rPr>
        <sz val="10"/>
        <rFont val="Arial"/>
        <charset val="134"/>
      </rPr>
      <t xml:space="preserve"> yellow</t>
    </r>
  </si>
  <si>
    <t>128*73*80CM</t>
  </si>
  <si>
    <t>18KG   
22KG</t>
  </si>
  <si>
    <r>
      <rPr>
        <b/>
        <sz val="9"/>
        <color theme="1"/>
        <rFont val="宋体"/>
        <charset val="134"/>
      </rPr>
      <t>双电池，双驱动，钥匙启动，双开门，前后摇摆，早教，</t>
    </r>
    <r>
      <rPr>
        <b/>
        <sz val="9"/>
        <color theme="1"/>
        <rFont val="Arial"/>
        <charset val="134"/>
      </rPr>
      <t>USB</t>
    </r>
    <r>
      <rPr>
        <b/>
        <sz val="9"/>
        <color theme="1"/>
        <rFont val="宋体"/>
        <charset val="134"/>
      </rPr>
      <t>，</t>
    </r>
    <r>
      <rPr>
        <b/>
        <sz val="9"/>
        <color theme="1"/>
        <rFont val="Arial"/>
        <charset val="134"/>
      </rPr>
      <t>MP3</t>
    </r>
    <r>
      <rPr>
        <b/>
        <sz val="9"/>
        <color theme="1"/>
        <rFont val="宋体"/>
        <charset val="134"/>
      </rPr>
      <t>，</t>
    </r>
    <r>
      <rPr>
        <b/>
        <sz val="9"/>
        <color theme="1"/>
        <rFont val="Arial"/>
        <charset val="134"/>
      </rPr>
      <t>LED</t>
    </r>
    <r>
      <rPr>
        <b/>
        <sz val="9"/>
        <color theme="1"/>
        <rFont val="宋体"/>
        <charset val="134"/>
      </rPr>
      <t>灯光，</t>
    </r>
    <r>
      <rPr>
        <b/>
        <sz val="9"/>
        <color theme="1"/>
        <rFont val="Arial"/>
        <charset val="134"/>
      </rPr>
      <t>2.4G</t>
    </r>
    <r>
      <rPr>
        <b/>
        <sz val="9"/>
        <color theme="1"/>
        <rFont val="宋体"/>
        <charset val="134"/>
      </rPr>
      <t>蓝牙遥控，四轮减震，一键安装方向盘。</t>
    </r>
    <r>
      <rPr>
        <b/>
        <sz val="9"/>
        <color rgb="FFFF0000"/>
        <rFont val="Arial"/>
        <charset val="134"/>
      </rPr>
      <t xml:space="preserve">
Dual battery, dual drive, key start, double door, rocking back and forth, early education, USB, MP3, LED lights, 2.4G Bluetooth remote control, four-wheel shock absorption, one-click installation steering wheel.
</t>
    </r>
  </si>
  <si>
    <t xml:space="preserve">皮座Leather seats +20RMB 
   EVA轮EVA soft wheel +60RMB       </t>
  </si>
  <si>
    <r>
      <rPr>
        <sz val="11"/>
        <rFont val="Arial"/>
        <charset val="134"/>
      </rPr>
      <t xml:space="preserve">938                                                                 
</t>
    </r>
    <r>
      <rPr>
        <b/>
        <sz val="11"/>
        <color rgb="FFFF0000"/>
        <rFont val="Arial"/>
        <charset val="134"/>
      </rPr>
      <t>12V7A*1</t>
    </r>
    <r>
      <rPr>
        <sz val="11"/>
        <rFont val="宋体"/>
        <charset val="134"/>
      </rPr>
      <t>铅酸电池</t>
    </r>
    <r>
      <rPr>
        <sz val="11"/>
        <rFont val="Arial"/>
        <charset val="134"/>
      </rPr>
      <t xml:space="preserve">
Lead-acid battery 
</t>
    </r>
    <r>
      <rPr>
        <b/>
        <sz val="11"/>
        <color rgb="FFFF0000"/>
        <rFont val="Arial"/>
        <charset val="134"/>
      </rPr>
      <t xml:space="preserve">12V380*4 </t>
    </r>
    <r>
      <rPr>
        <sz val="11"/>
        <rFont val="Arial"/>
        <charset val="134"/>
      </rPr>
      <t xml:space="preserve"> </t>
    </r>
    <r>
      <rPr>
        <sz val="11"/>
        <rFont val="宋体"/>
        <charset val="134"/>
      </rPr>
      <t>电机</t>
    </r>
    <r>
      <rPr>
        <sz val="11"/>
        <rFont val="Arial"/>
        <charset val="134"/>
      </rPr>
      <t xml:space="preserve"> motor</t>
    </r>
  </si>
  <si>
    <t>20KG   
24KG</t>
  </si>
  <si>
    <r>
      <rPr>
        <b/>
        <sz val="9"/>
        <color theme="1"/>
        <rFont val="宋体"/>
        <charset val="134"/>
      </rPr>
      <t>大电池，四驱动，钥匙启动，双开门，前后摇摆，早教，</t>
    </r>
    <r>
      <rPr>
        <b/>
        <sz val="9"/>
        <color theme="1"/>
        <rFont val="Arial"/>
        <charset val="134"/>
      </rPr>
      <t>USB</t>
    </r>
    <r>
      <rPr>
        <b/>
        <sz val="9"/>
        <color theme="1"/>
        <rFont val="宋体"/>
        <charset val="134"/>
      </rPr>
      <t>，</t>
    </r>
    <r>
      <rPr>
        <b/>
        <sz val="9"/>
        <color theme="1"/>
        <rFont val="Arial"/>
        <charset val="134"/>
      </rPr>
      <t>MP3</t>
    </r>
    <r>
      <rPr>
        <b/>
        <sz val="9"/>
        <color theme="1"/>
        <rFont val="宋体"/>
        <charset val="134"/>
      </rPr>
      <t>，</t>
    </r>
    <r>
      <rPr>
        <b/>
        <sz val="9"/>
        <color theme="1"/>
        <rFont val="Arial"/>
        <charset val="134"/>
      </rPr>
      <t>LED</t>
    </r>
    <r>
      <rPr>
        <b/>
        <sz val="9"/>
        <color theme="1"/>
        <rFont val="宋体"/>
        <charset val="134"/>
      </rPr>
      <t>灯光，</t>
    </r>
    <r>
      <rPr>
        <b/>
        <sz val="9"/>
        <color theme="1"/>
        <rFont val="Arial"/>
        <charset val="134"/>
      </rPr>
      <t>2.4G</t>
    </r>
    <r>
      <rPr>
        <b/>
        <sz val="9"/>
        <color theme="1"/>
        <rFont val="宋体"/>
        <charset val="134"/>
      </rPr>
      <t>蓝牙遥控，四轮减震，一键安装方向盘。</t>
    </r>
    <r>
      <rPr>
        <b/>
        <sz val="9"/>
        <color rgb="FFFF0000"/>
        <rFont val="Arial"/>
        <charset val="134"/>
      </rPr>
      <t xml:space="preserve">
Big battery, four drive, key start, double door, rocking back and forth, early education, USB, MP3, LED lights, 2.4G Bluetooth remote control, four wheel shock absorption, one-click installation steering wheel.</t>
    </r>
  </si>
  <si>
    <r>
      <rPr>
        <sz val="11"/>
        <rFont val="Arial"/>
        <charset val="134"/>
      </rPr>
      <t xml:space="preserve">938                                                                 
</t>
    </r>
    <r>
      <rPr>
        <b/>
        <sz val="11"/>
        <color rgb="FFFF0000"/>
        <rFont val="Arial"/>
        <charset val="134"/>
      </rPr>
      <t>6V4A*2</t>
    </r>
    <r>
      <rPr>
        <sz val="11"/>
        <rFont val="宋体"/>
        <charset val="134"/>
      </rPr>
      <t>铅酸电池</t>
    </r>
    <r>
      <rPr>
        <sz val="11"/>
        <rFont val="Arial"/>
        <charset val="134"/>
      </rPr>
      <t xml:space="preserve">
Lead-acid battery
</t>
    </r>
    <r>
      <rPr>
        <b/>
        <sz val="11"/>
        <color rgb="FFFF0000"/>
        <rFont val="Arial"/>
        <charset val="134"/>
      </rPr>
      <t xml:space="preserve">12V380*2 </t>
    </r>
    <r>
      <rPr>
        <sz val="11"/>
        <rFont val="宋体"/>
        <charset val="134"/>
      </rPr>
      <t>电机</t>
    </r>
    <r>
      <rPr>
        <sz val="11"/>
        <rFont val="Arial"/>
        <charset val="134"/>
      </rPr>
      <t xml:space="preserve"> motor
+</t>
    </r>
    <r>
      <rPr>
        <sz val="11"/>
        <rFont val="宋体"/>
        <charset val="134"/>
      </rPr>
      <t>烤漆</t>
    </r>
    <r>
      <rPr>
        <sz val="11"/>
        <rFont val="Arial"/>
        <charset val="134"/>
      </rPr>
      <t xml:space="preserve"> 
</t>
    </r>
    <r>
      <rPr>
        <b/>
        <sz val="11"/>
        <color rgb="FFFF0000"/>
        <rFont val="Arial"/>
        <charset val="134"/>
      </rPr>
      <t>+paint</t>
    </r>
  </si>
  <si>
    <r>
      <rPr>
        <sz val="10"/>
        <rFont val="宋体"/>
        <charset val="134"/>
      </rPr>
      <t>烤漆</t>
    </r>
    <r>
      <rPr>
        <sz val="10"/>
        <rFont val="Arial"/>
        <charset val="134"/>
      </rPr>
      <t xml:space="preserve"> </t>
    </r>
    <r>
      <rPr>
        <b/>
        <sz val="10"/>
        <color rgb="FFFF0000"/>
        <rFont val="Arial"/>
        <charset val="134"/>
      </rPr>
      <t xml:space="preserve"> 
paint</t>
    </r>
    <r>
      <rPr>
        <sz val="10"/>
        <rFont val="Arial"/>
        <charset val="134"/>
      </rPr>
      <t xml:space="preserve">                                     
</t>
    </r>
    <r>
      <rPr>
        <sz val="10"/>
        <rFont val="宋体"/>
        <charset val="134"/>
      </rPr>
      <t>红色，黑色，蓝色，</t>
    </r>
    <r>
      <rPr>
        <sz val="10"/>
        <rFont val="Arial"/>
        <charset val="134"/>
      </rPr>
      <t xml:space="preserve">
</t>
    </r>
    <r>
      <rPr>
        <sz val="10"/>
        <rFont val="宋体"/>
        <charset val="134"/>
      </rPr>
      <t>灰色，粉色，</t>
    </r>
    <r>
      <rPr>
        <sz val="10"/>
        <rFont val="Arial"/>
        <charset val="134"/>
      </rPr>
      <t xml:space="preserve">                      
red</t>
    </r>
    <r>
      <rPr>
        <sz val="10"/>
        <rFont val="宋体"/>
        <charset val="134"/>
      </rPr>
      <t>，</t>
    </r>
    <r>
      <rPr>
        <sz val="10"/>
        <rFont val="Arial"/>
        <charset val="134"/>
      </rPr>
      <t xml:space="preserve"> black</t>
    </r>
    <r>
      <rPr>
        <sz val="10"/>
        <rFont val="宋体"/>
        <charset val="134"/>
      </rPr>
      <t>，</t>
    </r>
    <r>
      <rPr>
        <sz val="10"/>
        <rFont val="Arial"/>
        <charset val="134"/>
      </rPr>
      <t>blue</t>
    </r>
    <r>
      <rPr>
        <sz val="10"/>
        <rFont val="宋体"/>
        <charset val="134"/>
      </rPr>
      <t>，</t>
    </r>
    <r>
      <rPr>
        <sz val="10"/>
        <rFont val="Arial"/>
        <charset val="134"/>
      </rPr>
      <t>grey</t>
    </r>
    <r>
      <rPr>
        <sz val="10"/>
        <rFont val="宋体"/>
        <charset val="134"/>
      </rPr>
      <t>，</t>
    </r>
    <r>
      <rPr>
        <sz val="10"/>
        <rFont val="Arial"/>
        <charset val="134"/>
      </rPr>
      <t xml:space="preserve">pink          </t>
    </r>
  </si>
  <si>
    <r>
      <rPr>
        <b/>
        <sz val="9"/>
        <color theme="1"/>
        <rFont val="宋体"/>
        <charset val="134"/>
      </rPr>
      <t>双电池，双驱动，钥匙启动，双开门，前后摇摆，早教，</t>
    </r>
    <r>
      <rPr>
        <b/>
        <sz val="9"/>
        <color theme="1"/>
        <rFont val="Arial"/>
        <charset val="134"/>
      </rPr>
      <t>USB</t>
    </r>
    <r>
      <rPr>
        <b/>
        <sz val="9"/>
        <color theme="1"/>
        <rFont val="宋体"/>
        <charset val="134"/>
      </rPr>
      <t>，</t>
    </r>
    <r>
      <rPr>
        <b/>
        <sz val="9"/>
        <color theme="1"/>
        <rFont val="Arial"/>
        <charset val="134"/>
      </rPr>
      <t>MP3</t>
    </r>
    <r>
      <rPr>
        <b/>
        <sz val="9"/>
        <color theme="1"/>
        <rFont val="宋体"/>
        <charset val="134"/>
      </rPr>
      <t>，</t>
    </r>
    <r>
      <rPr>
        <b/>
        <sz val="9"/>
        <color theme="1"/>
        <rFont val="Arial"/>
        <charset val="134"/>
      </rPr>
      <t>LED</t>
    </r>
    <r>
      <rPr>
        <b/>
        <sz val="9"/>
        <color theme="1"/>
        <rFont val="宋体"/>
        <charset val="134"/>
      </rPr>
      <t>灯光，</t>
    </r>
    <r>
      <rPr>
        <b/>
        <sz val="9"/>
        <color theme="1"/>
        <rFont val="Arial"/>
        <charset val="134"/>
      </rPr>
      <t>2.4G</t>
    </r>
    <r>
      <rPr>
        <b/>
        <sz val="9"/>
        <color theme="1"/>
        <rFont val="宋体"/>
        <charset val="134"/>
      </rPr>
      <t>蓝牙遥控，四轮减震，一键安装方向盘。烤漆工艺，颜色更加亮丽，更显高档。</t>
    </r>
    <r>
      <rPr>
        <b/>
        <sz val="9"/>
        <color rgb="FFFF0000"/>
        <rFont val="Arial"/>
        <charset val="134"/>
      </rPr>
      <t xml:space="preserve">
Dual battery, dual drive, key start, double door, rocking back and forth, early education, USB, MP3, LED lights, 2.4G Bluetooth remote control, four-wheel shock absorption, one-click installation steering wheel.
Paint process, the color is more bright, more high-end.</t>
    </r>
  </si>
  <si>
    <r>
      <rPr>
        <sz val="11"/>
        <rFont val="Arial"/>
        <charset val="134"/>
      </rPr>
      <t xml:space="preserve">938                                                                 
</t>
    </r>
    <r>
      <rPr>
        <sz val="11"/>
        <color rgb="FFFF0000"/>
        <rFont val="Arial"/>
        <charset val="134"/>
      </rPr>
      <t>12</t>
    </r>
    <r>
      <rPr>
        <b/>
        <sz val="11"/>
        <color rgb="FFFF0000"/>
        <rFont val="Arial"/>
        <charset val="134"/>
      </rPr>
      <t xml:space="preserve">V7A*1 </t>
    </r>
    <r>
      <rPr>
        <sz val="11"/>
        <rFont val="宋体"/>
        <charset val="134"/>
      </rPr>
      <t>铅酸电池</t>
    </r>
    <r>
      <rPr>
        <sz val="11"/>
        <rFont val="Arial"/>
        <charset val="134"/>
      </rPr>
      <t xml:space="preserve">
Lead-acid battery
</t>
    </r>
    <r>
      <rPr>
        <b/>
        <sz val="11"/>
        <color rgb="FFFF0000"/>
        <rFont val="Arial"/>
        <charset val="134"/>
      </rPr>
      <t xml:space="preserve">12V380*4 </t>
    </r>
    <r>
      <rPr>
        <sz val="11"/>
        <rFont val="宋体"/>
        <charset val="134"/>
      </rPr>
      <t>电机</t>
    </r>
    <r>
      <rPr>
        <sz val="11"/>
        <rFont val="Arial"/>
        <charset val="134"/>
      </rPr>
      <t xml:space="preserve"> motor
+</t>
    </r>
    <r>
      <rPr>
        <sz val="11"/>
        <rFont val="宋体"/>
        <charset val="134"/>
      </rPr>
      <t>烤漆</t>
    </r>
    <r>
      <rPr>
        <sz val="11"/>
        <rFont val="Arial"/>
        <charset val="134"/>
      </rPr>
      <t xml:space="preserve"> 
</t>
    </r>
    <r>
      <rPr>
        <b/>
        <sz val="11"/>
        <color rgb="FFFF0000"/>
        <rFont val="Arial"/>
        <charset val="134"/>
      </rPr>
      <t>+paint</t>
    </r>
  </si>
  <si>
    <r>
      <rPr>
        <b/>
        <sz val="9"/>
        <rFont val="宋体"/>
        <charset val="134"/>
      </rPr>
      <t>大电池，四驱动，钥匙启动，双开门，前后摇摆，早教，</t>
    </r>
    <r>
      <rPr>
        <b/>
        <sz val="9"/>
        <rFont val="Arial"/>
        <charset val="134"/>
      </rPr>
      <t>USB</t>
    </r>
    <r>
      <rPr>
        <b/>
        <sz val="9"/>
        <rFont val="宋体"/>
        <charset val="134"/>
      </rPr>
      <t>，</t>
    </r>
    <r>
      <rPr>
        <b/>
        <sz val="9"/>
        <rFont val="Arial"/>
        <charset val="134"/>
      </rPr>
      <t>MP3</t>
    </r>
    <r>
      <rPr>
        <b/>
        <sz val="9"/>
        <rFont val="宋体"/>
        <charset val="134"/>
      </rPr>
      <t>，</t>
    </r>
    <r>
      <rPr>
        <b/>
        <sz val="9"/>
        <rFont val="Arial"/>
        <charset val="134"/>
      </rPr>
      <t>LED</t>
    </r>
    <r>
      <rPr>
        <b/>
        <sz val="9"/>
        <rFont val="宋体"/>
        <charset val="134"/>
      </rPr>
      <t>灯光，</t>
    </r>
    <r>
      <rPr>
        <b/>
        <sz val="9"/>
        <rFont val="Arial"/>
        <charset val="134"/>
      </rPr>
      <t>2.4G</t>
    </r>
    <r>
      <rPr>
        <b/>
        <sz val="9"/>
        <rFont val="宋体"/>
        <charset val="134"/>
      </rPr>
      <t>蓝牙遥控，四轮减震，一键安装方向盘。烤漆工艺，颜色更加亮丽，更显高档。</t>
    </r>
    <r>
      <rPr>
        <b/>
        <sz val="9"/>
        <color rgb="FFFF0000"/>
        <rFont val="Arial"/>
        <charset val="134"/>
      </rPr>
      <t xml:space="preserve">
Big battery, four drive, key start, double door, rocking back and forth, early education, USB, MP3, LED lights, 2.4G Bluetooth remote control, four wheel shock absorption, one-click installation steering wheel.
Paint process, the color is more bright, more high-end.</t>
    </r>
  </si>
  <si>
    <t>WMT</t>
  </si>
  <si>
    <t xml:space="preserve">999                             
12V7A*1铅酸电池
Lead-acid battery 
12V390*2 电机 motor 
烤漆 paint </t>
  </si>
  <si>
    <r>
      <rPr>
        <sz val="10"/>
        <rFont val="方正公文小标宋"/>
        <charset val="134"/>
      </rPr>
      <t>烤漆红</t>
    </r>
    <r>
      <rPr>
        <sz val="10"/>
        <rFont val="Arial"/>
        <charset val="134"/>
      </rPr>
      <t xml:space="preserve">                      
</t>
    </r>
    <r>
      <rPr>
        <sz val="10"/>
        <rFont val="方正公文小标宋"/>
        <charset val="134"/>
      </rPr>
      <t>烤漆蓝</t>
    </r>
    <r>
      <rPr>
        <sz val="10"/>
        <rFont val="Arial"/>
        <charset val="134"/>
      </rPr>
      <t xml:space="preserve">
 paint Red, 
paint blue</t>
    </r>
  </si>
  <si>
    <t>25KG 
29KG</t>
  </si>
  <si>
    <r>
      <rPr>
        <b/>
        <sz val="9"/>
        <color rgb="FFFF0000"/>
        <rFont val="Arial"/>
        <charset val="134"/>
      </rPr>
      <t>(12V7A*1</t>
    </r>
    <r>
      <rPr>
        <b/>
        <sz val="9"/>
        <color rgb="FFFF0000"/>
        <rFont val="宋体"/>
        <charset val="134"/>
      </rPr>
      <t>铅酸电池</t>
    </r>
    <r>
      <rPr>
        <b/>
        <sz val="9"/>
        <color rgb="FFFF0000"/>
        <rFont val="Arial"/>
        <charset val="134"/>
      </rPr>
      <t>Lead-acid battery +12V390*2</t>
    </r>
    <r>
      <rPr>
        <b/>
        <sz val="9"/>
        <color rgb="FFFF0000"/>
        <rFont val="宋体"/>
        <charset val="134"/>
      </rPr>
      <t>电机</t>
    </r>
    <r>
      <rPr>
        <b/>
        <sz val="9"/>
        <color rgb="FFFF0000"/>
        <rFont val="Arial"/>
        <charset val="134"/>
      </rPr>
      <t xml:space="preserve"> motor )                       </t>
    </r>
    <r>
      <rPr>
        <b/>
        <sz val="9"/>
        <rFont val="宋体"/>
        <charset val="134"/>
      </rPr>
      <t>仿真车型、爆闪警灯、四轮避震、多功能早教（含：音乐、</t>
    </r>
    <r>
      <rPr>
        <b/>
        <sz val="9"/>
        <rFont val="Arial"/>
        <charset val="134"/>
      </rPr>
      <t>USB</t>
    </r>
    <r>
      <rPr>
        <b/>
        <sz val="9"/>
        <rFont val="宋体"/>
        <charset val="134"/>
      </rPr>
      <t>插口、内存卡插口、</t>
    </r>
    <r>
      <rPr>
        <b/>
        <sz val="9"/>
        <rFont val="Arial"/>
        <charset val="134"/>
      </rPr>
      <t>MP3</t>
    </r>
    <r>
      <rPr>
        <b/>
        <sz val="9"/>
        <rFont val="宋体"/>
        <charset val="134"/>
      </rPr>
      <t>插口、炫酷彩灯、灯光开关、前后摇摆）拉杆功能、</t>
    </r>
    <r>
      <rPr>
        <b/>
        <sz val="9"/>
        <rFont val="Arial"/>
        <charset val="134"/>
      </rPr>
      <t>2.4G</t>
    </r>
    <r>
      <rPr>
        <b/>
        <sz val="9"/>
        <rFont val="宋体"/>
        <charset val="134"/>
      </rPr>
      <t>蓝牙遥控</t>
    </r>
    <r>
      <rPr>
        <b/>
        <sz val="9"/>
        <rFont val="Arial"/>
        <charset val="134"/>
      </rPr>
      <t xml:space="preserve">                                                                                                          Real models, flash alarm lights, four-wheel shock absorbers, multi-function early education (including: music, USB jack, memory card jack, MP3 jack, cool lights, light switch, sway back and forth) pull rod function, 2.4g Bluetooth remote control</t>
    </r>
  </si>
  <si>
    <t xml:space="preserve">皮座Leather seats +20RMB 
   EVA轮EVA soft wheel +70RMB            </t>
  </si>
  <si>
    <t xml:space="preserve">999                             
12V7A*1铅酸电池
Lead-acid battery 
12V390*4 电机 motor 
烤漆 paint </t>
  </si>
  <si>
    <r>
      <rPr>
        <b/>
        <sz val="9"/>
        <color rgb="FFFF0000"/>
        <rFont val="Arial"/>
        <charset val="134"/>
      </rPr>
      <t>(12V7A*1</t>
    </r>
    <r>
      <rPr>
        <b/>
        <sz val="9"/>
        <color rgb="FFFF0000"/>
        <rFont val="宋体"/>
        <charset val="134"/>
      </rPr>
      <t>铅酸电池</t>
    </r>
    <r>
      <rPr>
        <b/>
        <sz val="9"/>
        <color rgb="FFFF0000"/>
        <rFont val="Arial"/>
        <charset val="134"/>
      </rPr>
      <t>Lead-acid battery +12V390*4</t>
    </r>
    <r>
      <rPr>
        <b/>
        <sz val="9"/>
        <color rgb="FFFF0000"/>
        <rFont val="宋体"/>
        <charset val="134"/>
      </rPr>
      <t>电机</t>
    </r>
    <r>
      <rPr>
        <b/>
        <sz val="9"/>
        <color rgb="FFFF0000"/>
        <rFont val="Arial"/>
        <charset val="134"/>
      </rPr>
      <t xml:space="preserve"> motor )                       </t>
    </r>
    <r>
      <rPr>
        <b/>
        <sz val="9"/>
        <rFont val="宋体"/>
        <charset val="134"/>
      </rPr>
      <t>仿真车型、爆闪警灯、四轮避震、多功能早教（含：音乐、</t>
    </r>
    <r>
      <rPr>
        <b/>
        <sz val="9"/>
        <rFont val="Arial"/>
        <charset val="134"/>
      </rPr>
      <t>USB</t>
    </r>
    <r>
      <rPr>
        <b/>
        <sz val="9"/>
        <rFont val="宋体"/>
        <charset val="134"/>
      </rPr>
      <t>插口、内存卡插口、</t>
    </r>
    <r>
      <rPr>
        <b/>
        <sz val="9"/>
        <rFont val="Arial"/>
        <charset val="134"/>
      </rPr>
      <t>MP3</t>
    </r>
    <r>
      <rPr>
        <b/>
        <sz val="9"/>
        <rFont val="宋体"/>
        <charset val="134"/>
      </rPr>
      <t>插口、炫酷彩灯、灯光开关、前后摇摆）拉杆功能、</t>
    </r>
    <r>
      <rPr>
        <b/>
        <sz val="9"/>
        <rFont val="Arial"/>
        <charset val="134"/>
      </rPr>
      <t>2.4G</t>
    </r>
    <r>
      <rPr>
        <b/>
        <sz val="9"/>
        <rFont val="宋体"/>
        <charset val="134"/>
      </rPr>
      <t>蓝牙遥控</t>
    </r>
    <r>
      <rPr>
        <b/>
        <sz val="9"/>
        <rFont val="Arial"/>
        <charset val="134"/>
      </rPr>
      <t xml:space="preserve">                                                                                                          Real models, flash alarm lights, four-wheel shock absorbers, multi-function early education (including: music, USB jack, memory card jack, MP3 jack, cool lights, light switch, sway back and forth) pull rod function, 2.4g Bluetooth remote control</t>
    </r>
  </si>
  <si>
    <t xml:space="preserve">998                              
12V7A*1铅酸电池
Lead-acid battery 
12V390*2 电机 motor </t>
  </si>
  <si>
    <r>
      <rPr>
        <sz val="10"/>
        <rFont val="方正公文小标宋"/>
        <charset val="134"/>
      </rPr>
      <t>白、</t>
    </r>
    <r>
      <rPr>
        <sz val="10"/>
        <rFont val="Arial"/>
        <charset val="134"/>
      </rPr>
      <t xml:space="preserve">  white,</t>
    </r>
  </si>
  <si>
    <t>127*73*60CM</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</si>
  <si>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+ 12V390*2  </t>
    </r>
    <r>
      <rPr>
        <b/>
        <sz val="9"/>
        <color rgb="FFFF0000"/>
        <rFont val="宋体"/>
        <charset val="134"/>
      </rPr>
      <t>电机</t>
    </r>
    <r>
      <rPr>
        <b/>
        <sz val="9"/>
        <color rgb="FFFF0000"/>
        <rFont val="Arial"/>
        <charset val="134"/>
      </rPr>
      <t xml:space="preserve"> motor )                    
</t>
    </r>
    <r>
      <rPr>
        <b/>
        <sz val="9"/>
        <rFont val="宋体"/>
        <charset val="134"/>
      </rPr>
      <t>仿真车型、爆闪警灯、四轮避震、多功能早教（含：音乐、USB插口、内存卡插口、MP3插口、炫酷彩灯、灯光开关、前后摇摆）拉杆功能、2.4G蓝牙遥控、12v7大电瓶 、 390驱动电机                                                                                       
Real models, flash alarm lights, four-wheel shock absorbers, multi-function early education (including: music, USB jack, memory card jack, MP3 jack, cool lights, light switch, sway back and forth) pull rod function, 2.4g Bluetooth remote control, 12V7 battery, 390 drive motor</t>
    </r>
  </si>
  <si>
    <t xml:space="preserve">998                              
12V7A*1铅酸电池
Lead-acid battery 
12V390*4 电机 motor </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</si>
  <si>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仿真车型、爆闪警灯、四轮避震、多功能早教（含：音乐、</t>
    </r>
    <r>
      <rPr>
        <b/>
        <sz val="9"/>
        <rFont val="Arial"/>
        <charset val="134"/>
      </rPr>
      <t>USB</t>
    </r>
    <r>
      <rPr>
        <b/>
        <sz val="9"/>
        <rFont val="宋体"/>
        <charset val="134"/>
      </rPr>
      <t>插口、内存卡插口、</t>
    </r>
    <r>
      <rPr>
        <b/>
        <sz val="9"/>
        <rFont val="Arial"/>
        <charset val="134"/>
      </rPr>
      <t>MP3</t>
    </r>
    <r>
      <rPr>
        <b/>
        <sz val="9"/>
        <rFont val="宋体"/>
        <charset val="134"/>
      </rPr>
      <t>插口、炫酷彩灯、灯光开关、前后摇摆）拉杆功能、</t>
    </r>
    <r>
      <rPr>
        <b/>
        <sz val="9"/>
        <rFont val="Arial"/>
        <charset val="134"/>
      </rPr>
      <t>2.4G</t>
    </r>
    <r>
      <rPr>
        <b/>
        <sz val="9"/>
        <rFont val="宋体"/>
        <charset val="134"/>
      </rPr>
      <t>蓝牙遥控、</t>
    </r>
    <r>
      <rPr>
        <b/>
        <sz val="9"/>
        <rFont val="Arial"/>
        <charset val="134"/>
      </rPr>
      <t>12v7</t>
    </r>
    <r>
      <rPr>
        <b/>
        <sz val="9"/>
        <rFont val="宋体"/>
        <charset val="134"/>
      </rPr>
      <t>大电瓶</t>
    </r>
    <r>
      <rPr>
        <b/>
        <sz val="9"/>
        <rFont val="Arial"/>
        <charset val="134"/>
      </rPr>
      <t xml:space="preserve"> </t>
    </r>
    <r>
      <rPr>
        <b/>
        <sz val="9"/>
        <rFont val="宋体"/>
        <charset val="134"/>
      </rPr>
      <t>、</t>
    </r>
    <r>
      <rPr>
        <b/>
        <sz val="9"/>
        <rFont val="Arial"/>
        <charset val="134"/>
      </rPr>
      <t xml:space="preserve"> 390</t>
    </r>
    <r>
      <rPr>
        <b/>
        <sz val="9"/>
        <rFont val="宋体"/>
        <charset val="134"/>
      </rPr>
      <t>驱动电机</t>
    </r>
    <r>
      <rPr>
        <b/>
        <sz val="9"/>
        <rFont val="Arial"/>
        <charset val="134"/>
      </rPr>
      <t xml:space="preserve">                                                                                       
Real models, flash alarm lights, four-wheel shock absorbers, multi-function early education (including: music, USB jack, memory card jack, MP3 jack, cool lights, light switch, sway back and forth) pull rod function, 2.4g Bluetooth remote control, 12V7 battery, 390 drive motor</t>
    </r>
  </si>
  <si>
    <t xml:space="preserve">皮座Leather seats +25RMB 
   EVA轮EVA soft wheel +70RMB            </t>
  </si>
  <si>
    <t>998                              
12V7A*1铅酸电池
Lead-acid battery 
12V390*2 电机 motor 
烤漆  paint</t>
  </si>
  <si>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paint Red, 
paint black</t>
    </r>
  </si>
  <si>
    <t>998                              
12V7A*1铅酸电池
Lead-acid battery 
12V390*4 电机 motor 
烤漆  paint</t>
  </si>
  <si>
    <t xml:space="preserve">989                              
12V7A*1铅酸电池
Lead-acid battery 
12V390*2 电机 motor </t>
  </si>
  <si>
    <t xml:space="preserve">989                              
12V7A*1铅酸电池
Lead-acid battery 
12V390*4 电机 motor </t>
  </si>
  <si>
    <t>989                             
12V7A*1铅酸电池
Lead-acid battery 
12V390*2 电机 motor 
烤漆  paint</t>
  </si>
  <si>
    <t>989                               
12V7A*1铅酸电池
Lead-acid battery 
12V390*4 电机 motor 
烤漆  paint</t>
  </si>
  <si>
    <t xml:space="preserve">808B                                     
12V7A*1铅酸电池
Lead-acid battery 
12V550*2 电机 motor                     </t>
  </si>
  <si>
    <r>
      <rPr>
        <sz val="10"/>
        <rFont val="方正公文小标宋"/>
        <charset val="134"/>
      </rPr>
      <t>红色</t>
    </r>
    <r>
      <rPr>
        <sz val="10"/>
        <rFont val="Arial"/>
        <charset val="134"/>
      </rPr>
      <t>,</t>
    </r>
    <r>
      <rPr>
        <sz val="10"/>
        <rFont val="方正公文小标宋"/>
        <charset val="134"/>
      </rPr>
      <t>白色</t>
    </r>
    <r>
      <rPr>
        <sz val="10"/>
        <rFont val="Arial"/>
        <charset val="134"/>
      </rPr>
      <t xml:space="preserve">,                     
Red, white, </t>
    </r>
  </si>
  <si>
    <t>142*75*55CM</t>
  </si>
  <si>
    <t>21KG   25KG</t>
  </si>
  <si>
    <r>
      <rPr>
        <b/>
        <sz val="9"/>
        <color rgb="FFFF0000"/>
        <rFont val="Arial"/>
        <charset val="134"/>
      </rPr>
      <t>(12V7A*1</t>
    </r>
    <r>
      <rPr>
        <b/>
        <sz val="9"/>
        <color rgb="FFFF0000"/>
        <rFont val="宋体"/>
        <charset val="134"/>
      </rPr>
      <t>铅酸电池</t>
    </r>
    <r>
      <rPr>
        <b/>
        <sz val="9"/>
        <color rgb="FFFF0000"/>
        <rFont val="Arial"/>
        <charset val="134"/>
      </rPr>
      <t xml:space="preserve">Lead-acid battery +12V550*2 </t>
    </r>
    <r>
      <rPr>
        <b/>
        <sz val="9"/>
        <color rgb="FFFF0000"/>
        <rFont val="宋体"/>
        <charset val="134"/>
      </rPr>
      <t>电机</t>
    </r>
    <r>
      <rPr>
        <b/>
        <sz val="9"/>
        <color rgb="FFFF0000"/>
        <rFont val="Arial"/>
        <charset val="134"/>
      </rPr>
      <t xml:space="preserve"> motor )                                      
</t>
    </r>
    <r>
      <rPr>
        <b/>
        <sz val="9"/>
        <rFont val="宋体"/>
        <charset val="134"/>
      </rPr>
      <t>多功能早教，音量可调节，数字电量显示，蓝牙功能，</t>
    </r>
    <r>
      <rPr>
        <b/>
        <sz val="9"/>
        <rFont val="Arial"/>
        <charset val="134"/>
      </rPr>
      <t>USB</t>
    </r>
    <r>
      <rPr>
        <b/>
        <sz val="9"/>
        <rFont val="宋体"/>
        <charset val="134"/>
      </rPr>
      <t>插口，</t>
    </r>
    <r>
      <rPr>
        <b/>
        <sz val="9"/>
        <rFont val="Arial"/>
        <charset val="134"/>
      </rPr>
      <t>MP3</t>
    </r>
    <r>
      <rPr>
        <b/>
        <sz val="9"/>
        <rFont val="宋体"/>
        <charset val="134"/>
      </rPr>
      <t>插口，，便携拉手，单电双驱</t>
    </r>
    <r>
      <rPr>
        <b/>
        <sz val="9"/>
        <rFont val="Arial"/>
        <charset val="134"/>
      </rPr>
      <t xml:space="preserve">                                            
Multi-functional early education, adjustable volume, digital power display, Bluetooth function, USB jack, MP3 jack, portable handle, single electric dual drive</t>
    </r>
  </si>
  <si>
    <t xml:space="preserve">皮座Leather seats +25RMB 
   EVA轮EVA soft wheel +60RMB            </t>
  </si>
  <si>
    <t xml:space="preserve">808B                                     
12V12A*1铅酸电池
Lead-acid battery 
12V775*2 电机 motor                       </t>
  </si>
  <si>
    <r>
      <rPr>
        <b/>
        <sz val="9"/>
        <color rgb="FFFF0000"/>
        <rFont val="Arial"/>
        <charset val="134"/>
      </rPr>
      <t>(12V12A*1</t>
    </r>
    <r>
      <rPr>
        <b/>
        <sz val="9"/>
        <color rgb="FFFF0000"/>
        <rFont val="宋体"/>
        <charset val="134"/>
      </rPr>
      <t>铅酸电池</t>
    </r>
    <r>
      <rPr>
        <b/>
        <sz val="9"/>
        <color rgb="FFFF0000"/>
        <rFont val="Arial"/>
        <charset val="134"/>
      </rPr>
      <t xml:space="preserve">Lead-acid battery +12V775*2 </t>
    </r>
    <r>
      <rPr>
        <b/>
        <sz val="9"/>
        <color rgb="FFFF0000"/>
        <rFont val="宋体"/>
        <charset val="134"/>
      </rPr>
      <t>电机</t>
    </r>
    <r>
      <rPr>
        <b/>
        <sz val="9"/>
        <color rgb="FFFF0000"/>
        <rFont val="Arial"/>
        <charset val="134"/>
      </rPr>
      <t xml:space="preserve"> motor )                                      
</t>
    </r>
    <r>
      <rPr>
        <b/>
        <sz val="9"/>
        <rFont val="宋体"/>
        <charset val="134"/>
      </rPr>
      <t>多功能早教，音量可调节，数字电量显示，蓝牙功能，</t>
    </r>
    <r>
      <rPr>
        <b/>
        <sz val="9"/>
        <rFont val="Arial"/>
        <charset val="134"/>
      </rPr>
      <t>USB</t>
    </r>
    <r>
      <rPr>
        <b/>
        <sz val="9"/>
        <rFont val="宋体"/>
        <charset val="134"/>
      </rPr>
      <t>插口，</t>
    </r>
    <r>
      <rPr>
        <b/>
        <sz val="9"/>
        <rFont val="Arial"/>
        <charset val="134"/>
      </rPr>
      <t>MP3</t>
    </r>
    <r>
      <rPr>
        <b/>
        <sz val="9"/>
        <rFont val="宋体"/>
        <charset val="134"/>
      </rPr>
      <t>插口，，便携拉手，单电双驱</t>
    </r>
    <r>
      <rPr>
        <b/>
        <sz val="9"/>
        <rFont val="Arial"/>
        <charset val="134"/>
      </rPr>
      <t xml:space="preserve">                                            
Multi-functional early education, adjustable volume, digital power display, Bluetooth function, USB jack, MP3 jack, portable handle, single electric dual drive</t>
    </r>
  </si>
  <si>
    <t xml:space="preserve">808B                                     
12V7A*1铅酸电池
Lead-acid battery 
12V550*2 电机 motor  
烤漆   paint                  </t>
  </si>
  <si>
    <r>
      <rPr>
        <sz val="10"/>
        <rFont val="方正公文小标宋"/>
        <charset val="134"/>
      </rPr>
      <t>烤漆：</t>
    </r>
    <r>
      <rPr>
        <sz val="10"/>
        <rFont val="Arial"/>
        <charset val="134"/>
      </rPr>
      <t xml:space="preserve">                              
</t>
    </r>
    <r>
      <rPr>
        <sz val="10"/>
        <rFont val="方正公文小标宋"/>
        <charset val="134"/>
      </rPr>
      <t>黑色、蓝色、</t>
    </r>
    <r>
      <rPr>
        <sz val="10"/>
        <rFont val="Arial"/>
        <charset val="134"/>
      </rPr>
      <t xml:space="preserve">
</t>
    </r>
    <r>
      <rPr>
        <sz val="10"/>
        <rFont val="方正公文小标宋"/>
        <charset val="134"/>
      </rPr>
      <t>粉色、灰色、</t>
    </r>
    <r>
      <rPr>
        <sz val="10"/>
        <rFont val="Arial"/>
        <charset val="134"/>
      </rPr>
      <t xml:space="preserve">                    
paint</t>
    </r>
    <r>
      <rPr>
        <sz val="10"/>
        <rFont val="方正公文小标宋"/>
        <charset val="134"/>
      </rPr>
      <t>：</t>
    </r>
    <r>
      <rPr>
        <sz val="10"/>
        <rFont val="Arial"/>
        <charset val="134"/>
      </rPr>
      <t xml:space="preserve">                            
black</t>
    </r>
    <r>
      <rPr>
        <sz val="10"/>
        <rFont val="方正公文小标宋"/>
        <charset val="134"/>
      </rPr>
      <t>、</t>
    </r>
    <r>
      <rPr>
        <sz val="10"/>
        <rFont val="Arial"/>
        <charset val="134"/>
      </rPr>
      <t xml:space="preserve">blue </t>
    </r>
    <r>
      <rPr>
        <sz val="10"/>
        <rFont val="方正公文小标宋"/>
        <charset val="134"/>
      </rPr>
      <t>、</t>
    </r>
    <r>
      <rPr>
        <sz val="10"/>
        <rFont val="Arial"/>
        <charset val="134"/>
      </rPr>
      <t xml:space="preserve">
Pink, grey,        </t>
    </r>
  </si>
  <si>
    <t xml:space="preserve">808B                                     
12V12A*1铅酸电池
Lead-acid battery 
12V775*2 电机 motor 
烤漆   paint                           </t>
  </si>
  <si>
    <r>
      <rPr>
        <sz val="10"/>
        <rFont val="方正公文小标宋"/>
        <charset val="134"/>
      </rPr>
      <t>烤漆：</t>
    </r>
    <r>
      <rPr>
        <sz val="10"/>
        <rFont val="Arial"/>
        <charset val="134"/>
      </rPr>
      <t xml:space="preserve">                              </t>
    </r>
    <r>
      <rPr>
        <sz val="10"/>
        <rFont val="方正公文小标宋"/>
        <charset val="134"/>
      </rPr>
      <t>黑色、蓝色、</t>
    </r>
    <r>
      <rPr>
        <sz val="10"/>
        <rFont val="Arial"/>
        <charset val="134"/>
      </rPr>
      <t xml:space="preserve">
</t>
    </r>
    <r>
      <rPr>
        <sz val="10"/>
        <rFont val="方正公文小标宋"/>
        <charset val="134"/>
      </rPr>
      <t>粉色、灰色、</t>
    </r>
    <r>
      <rPr>
        <sz val="10"/>
        <rFont val="Arial"/>
        <charset val="134"/>
      </rPr>
      <t xml:space="preserve">                    paint</t>
    </r>
    <r>
      <rPr>
        <sz val="10"/>
        <rFont val="方正公文小标宋"/>
        <charset val="134"/>
      </rPr>
      <t>：</t>
    </r>
    <r>
      <rPr>
        <sz val="10"/>
        <rFont val="Arial"/>
        <charset val="134"/>
      </rPr>
      <t xml:space="preserve">                            black</t>
    </r>
    <r>
      <rPr>
        <sz val="10"/>
        <rFont val="方正公文小标宋"/>
        <charset val="134"/>
      </rPr>
      <t>、</t>
    </r>
    <r>
      <rPr>
        <sz val="10"/>
        <rFont val="Arial"/>
        <charset val="134"/>
      </rPr>
      <t xml:space="preserve">blue </t>
    </r>
    <r>
      <rPr>
        <sz val="10"/>
        <rFont val="方正公文小标宋"/>
        <charset val="134"/>
      </rPr>
      <t>、</t>
    </r>
    <r>
      <rPr>
        <sz val="10"/>
        <rFont val="Arial"/>
        <charset val="134"/>
      </rPr>
      <t xml:space="preserve">
Pink, grey,        </t>
    </r>
  </si>
  <si>
    <r>
      <rPr>
        <sz val="11"/>
        <rFont val="方正粗黑宋简体"/>
        <charset val="134"/>
      </rPr>
      <t xml:space="preserve">YT-DPC                                     
</t>
    </r>
    <r>
      <rPr>
        <sz val="11"/>
        <color rgb="FFFF0000"/>
        <rFont val="方正粗黑宋简体"/>
        <charset val="134"/>
      </rPr>
      <t>12V12A*1</t>
    </r>
    <r>
      <rPr>
        <sz val="11"/>
        <rFont val="方正粗黑宋简体"/>
        <charset val="134"/>
      </rPr>
      <t xml:space="preserve">铅酸电池
Lead-acid battery 
</t>
    </r>
    <r>
      <rPr>
        <sz val="11"/>
        <color rgb="FFFF0000"/>
        <rFont val="方正粗黑宋简体"/>
        <charset val="134"/>
      </rPr>
      <t>12V550*2</t>
    </r>
    <r>
      <rPr>
        <sz val="11"/>
        <rFont val="方正粗黑宋简体"/>
        <charset val="134"/>
      </rPr>
      <t xml:space="preserve"> 电机 motor
EVA发泡胎
</t>
    </r>
    <r>
      <rPr>
        <sz val="11"/>
        <color rgb="FFFF0000"/>
        <rFont val="方正粗黑宋简体"/>
        <charset val="134"/>
      </rPr>
      <t>EVA soft wheel</t>
    </r>
    <r>
      <rPr>
        <sz val="11"/>
        <rFont val="方正粗黑宋简体"/>
        <charset val="134"/>
      </rPr>
      <t xml:space="preserve">
                       </t>
    </r>
  </si>
  <si>
    <t>白色 white
红色 red
黄色 yellow</t>
  </si>
  <si>
    <t>175*105*66
CM</t>
  </si>
  <si>
    <t>38KG   
50KG</t>
  </si>
  <si>
    <r>
      <rPr>
        <b/>
        <sz val="9"/>
        <rFont val="宋体"/>
        <charset val="134"/>
      </rPr>
      <t>采用大电池，双驱，有独立大双座，有音乐</t>
    </r>
    <r>
      <rPr>
        <b/>
        <sz val="9"/>
        <rFont val="Arial"/>
        <charset val="134"/>
      </rPr>
      <t xml:space="preserve"> </t>
    </r>
    <r>
      <rPr>
        <b/>
        <sz val="9"/>
        <rFont val="宋体"/>
        <charset val="134"/>
      </rPr>
      <t>蓝牙，</t>
    </r>
    <r>
      <rPr>
        <b/>
        <sz val="9"/>
        <rFont val="Arial"/>
        <charset val="134"/>
      </rPr>
      <t>USB</t>
    </r>
    <r>
      <rPr>
        <b/>
        <sz val="9"/>
        <rFont val="宋体"/>
        <charset val="134"/>
      </rPr>
      <t>插口，双喇叭，音质好，一键启动，有灯光，高低速，带遥控。采用</t>
    </r>
    <r>
      <rPr>
        <b/>
        <sz val="9"/>
        <rFont val="Arial"/>
        <charset val="134"/>
      </rPr>
      <t xml:space="preserve">EVA </t>
    </r>
    <r>
      <rPr>
        <b/>
        <sz val="9"/>
        <rFont val="宋体"/>
        <charset val="134"/>
      </rPr>
      <t>防爆发泡轮。</t>
    </r>
    <r>
      <rPr>
        <b/>
        <sz val="9"/>
        <color rgb="FFFF0000"/>
        <rFont val="Arial"/>
        <charset val="134"/>
      </rPr>
      <t xml:space="preserve">
It features a large battery, dual drive, independent large dual seats, music Bluetooth, USB ports, dual speakers, good sound quality, one-key start, lights, high and low speeds, and remote control. EVA explosion-proof foaming wheels are adopted.</t>
    </r>
  </si>
  <si>
    <t xml:space="preserve">双皮座Double leather seats+40RMB                                                   </t>
  </si>
  <si>
    <t>CCC
9001管理体系认证
62115
CE
EN71
GCC
ASTM F963 4.25</t>
  </si>
  <si>
    <r>
      <rPr>
        <sz val="11"/>
        <rFont val="方正粗黑宋简体"/>
        <charset val="134"/>
      </rPr>
      <t xml:space="preserve">YT-DPC                                     
</t>
    </r>
    <r>
      <rPr>
        <sz val="11"/>
        <color rgb="FFFF0000"/>
        <rFont val="方正粗黑宋简体"/>
        <charset val="134"/>
      </rPr>
      <t>24V7A*1</t>
    </r>
    <r>
      <rPr>
        <sz val="11"/>
        <rFont val="方正粗黑宋简体"/>
        <charset val="134"/>
      </rPr>
      <t xml:space="preserve">铅酸电池
Lead-acid battery 
</t>
    </r>
    <r>
      <rPr>
        <sz val="11"/>
        <color rgb="FFFF0000"/>
        <rFont val="方正粗黑宋简体"/>
        <charset val="134"/>
      </rPr>
      <t>24V550*2</t>
    </r>
    <r>
      <rPr>
        <sz val="11"/>
        <rFont val="方正粗黑宋简体"/>
        <charset val="134"/>
      </rPr>
      <t xml:space="preserve"> 电机 motor
EVA发泡胎
</t>
    </r>
    <r>
      <rPr>
        <sz val="11"/>
        <color rgb="FFFF0000"/>
        <rFont val="方正粗黑宋简体"/>
        <charset val="134"/>
      </rPr>
      <t>EVA soft wheel</t>
    </r>
    <r>
      <rPr>
        <sz val="11"/>
        <rFont val="方正粗黑宋简体"/>
        <charset val="134"/>
      </rPr>
      <t xml:space="preserve">                  </t>
    </r>
  </si>
  <si>
    <r>
      <rPr>
        <b/>
        <sz val="9"/>
        <color rgb="FFFF0000"/>
        <rFont val="Arial"/>
        <charset val="134"/>
      </rPr>
      <t>(24V7A*1</t>
    </r>
    <r>
      <rPr>
        <b/>
        <sz val="9"/>
        <color rgb="FFFF0000"/>
        <rFont val="宋体"/>
        <charset val="134"/>
      </rPr>
      <t>铅酸电池</t>
    </r>
    <r>
      <rPr>
        <b/>
        <sz val="9"/>
        <color rgb="FFFF0000"/>
        <rFont val="Arial"/>
        <charset val="134"/>
      </rPr>
      <t xml:space="preserve">Lead-acid battery +24V550*2 motor )                           
</t>
    </r>
    <r>
      <rPr>
        <b/>
        <sz val="9"/>
        <rFont val="宋体"/>
        <charset val="134"/>
      </rPr>
      <t>独立大双座</t>
    </r>
    <r>
      <rPr>
        <b/>
        <sz val="9"/>
        <rFont val="Arial"/>
        <charset val="134"/>
      </rPr>
      <t xml:space="preserve">,MP3, </t>
    </r>
    <r>
      <rPr>
        <b/>
        <sz val="9"/>
        <rFont val="宋体"/>
        <charset val="134"/>
      </rPr>
      <t>音乐，蓝牙，</t>
    </r>
    <r>
      <rPr>
        <b/>
        <sz val="9"/>
        <rFont val="Arial"/>
        <charset val="134"/>
      </rPr>
      <t>USB,</t>
    </r>
    <r>
      <rPr>
        <b/>
        <sz val="9"/>
        <rFont val="宋体"/>
        <charset val="134"/>
      </rPr>
      <t>重低音</t>
    </r>
    <r>
      <rPr>
        <b/>
        <sz val="9"/>
        <rFont val="Arial"/>
        <charset val="134"/>
      </rPr>
      <t xml:space="preserve"> </t>
    </r>
    <r>
      <rPr>
        <b/>
        <sz val="9"/>
        <rFont val="宋体"/>
        <charset val="134"/>
      </rPr>
      <t>低音炮双喇叭</t>
    </r>
    <r>
      <rPr>
        <b/>
        <sz val="9"/>
        <rFont val="Arial"/>
        <charset val="134"/>
      </rPr>
      <t xml:space="preserve"> ,</t>
    </r>
    <r>
      <rPr>
        <b/>
        <sz val="9"/>
        <rFont val="宋体"/>
        <charset val="134"/>
      </rPr>
      <t>一键启动</t>
    </r>
    <r>
      <rPr>
        <b/>
        <sz val="9"/>
        <rFont val="Arial"/>
        <charset val="134"/>
      </rPr>
      <t xml:space="preserve"> ,LED</t>
    </r>
    <r>
      <rPr>
        <b/>
        <sz val="9"/>
        <rFont val="宋体"/>
        <charset val="134"/>
      </rPr>
      <t>车灯；炫彩灯光</t>
    </r>
    <r>
      <rPr>
        <b/>
        <sz val="9"/>
        <rFont val="Arial"/>
        <charset val="134"/>
      </rPr>
      <t>,</t>
    </r>
    <r>
      <rPr>
        <b/>
        <sz val="9"/>
        <rFont val="宋体"/>
        <charset val="134"/>
      </rPr>
      <t>高低速</t>
    </r>
    <r>
      <rPr>
        <b/>
        <sz val="9"/>
        <rFont val="Arial"/>
        <charset val="134"/>
      </rPr>
      <t>2.4G</t>
    </r>
    <r>
      <rPr>
        <b/>
        <sz val="9"/>
        <rFont val="宋体"/>
        <charset val="134"/>
      </rPr>
      <t>遥控</t>
    </r>
    <r>
      <rPr>
        <b/>
        <sz val="9"/>
        <rFont val="Arial"/>
        <charset val="134"/>
      </rPr>
      <t>,</t>
    </r>
    <r>
      <rPr>
        <b/>
        <sz val="9"/>
        <rFont val="宋体"/>
        <charset val="134"/>
      </rPr>
      <t>防爆发泡轮</t>
    </r>
    <r>
      <rPr>
        <b/>
        <sz val="9"/>
        <rFont val="Arial"/>
        <charset val="134"/>
      </rPr>
      <t xml:space="preserve"> </t>
    </r>
    <r>
      <rPr>
        <b/>
        <sz val="9"/>
        <rFont val="宋体"/>
        <charset val="134"/>
      </rPr>
      <t>全车避震</t>
    </r>
    <r>
      <rPr>
        <b/>
        <sz val="9"/>
        <rFont val="Arial"/>
        <charset val="134"/>
      </rPr>
      <t>,</t>
    </r>
    <r>
      <rPr>
        <b/>
        <sz val="9"/>
        <rFont val="宋体"/>
        <charset val="134"/>
      </rPr>
      <t>电子油门</t>
    </r>
    <r>
      <rPr>
        <b/>
        <sz val="9"/>
        <rFont val="Arial"/>
        <charset val="134"/>
      </rPr>
      <t>,</t>
    </r>
    <r>
      <rPr>
        <b/>
        <sz val="9"/>
        <rFont val="宋体"/>
        <charset val="134"/>
      </rPr>
      <t>机械助力可上下调节方向盘</t>
    </r>
    <r>
      <rPr>
        <b/>
        <sz val="9"/>
        <rFont val="Arial"/>
        <charset val="134"/>
      </rPr>
      <t>.                                                                                                 Independent large two-seater,MP3, music, Bluetooth, USB, double bass subwoofer speakers, one button start,LED lights; Dazzling lights, high and low speed 2.4g remote control, explosion-proof foam wheel shock absorbers, electronic throttle, mechanical power steering wheel can be adjusted up and down.</t>
    </r>
  </si>
  <si>
    <r>
      <rPr>
        <sz val="11"/>
        <rFont val="方正粗黑宋简体"/>
        <charset val="134"/>
      </rPr>
      <t xml:space="preserve">YT-DPC                  
</t>
    </r>
    <r>
      <rPr>
        <sz val="11"/>
        <color rgb="FFFF0000"/>
        <rFont val="方正粗黑宋简体"/>
        <charset val="134"/>
      </rPr>
      <t>24V7A*1</t>
    </r>
    <r>
      <rPr>
        <sz val="11"/>
        <rFont val="方正粗黑宋简体"/>
        <charset val="134"/>
      </rPr>
      <t xml:space="preserve">铅酸电池
Lead-acid battery 
</t>
    </r>
    <r>
      <rPr>
        <sz val="11"/>
        <color rgb="FFFF0000"/>
        <rFont val="方正粗黑宋简体"/>
        <charset val="134"/>
      </rPr>
      <t>24V无刷电机,</t>
    </r>
    <r>
      <rPr>
        <sz val="11"/>
        <rFont val="方正粗黑宋简体"/>
        <charset val="134"/>
      </rPr>
      <t xml:space="preserve">
24V brushless motor
EVA发泡胎
</t>
    </r>
    <r>
      <rPr>
        <sz val="11"/>
        <color rgb="FFFF0000"/>
        <rFont val="方正粗黑宋简体"/>
        <charset val="134"/>
      </rPr>
      <t>EVA soft wheel</t>
    </r>
  </si>
  <si>
    <r>
      <rPr>
        <b/>
        <sz val="9"/>
        <color rgb="FFFF0000"/>
        <rFont val="Arial"/>
        <charset val="134"/>
      </rPr>
      <t>(24V7A*1</t>
    </r>
    <r>
      <rPr>
        <b/>
        <sz val="9"/>
        <color rgb="FFFF0000"/>
        <rFont val="宋体"/>
        <charset val="134"/>
      </rPr>
      <t>铅酸电池</t>
    </r>
    <r>
      <rPr>
        <b/>
        <sz val="9"/>
        <color rgb="FFFF0000"/>
        <rFont val="Arial"/>
        <charset val="134"/>
      </rPr>
      <t>Lead-acid battery +24V</t>
    </r>
    <r>
      <rPr>
        <b/>
        <sz val="9"/>
        <color rgb="FFFF0000"/>
        <rFont val="宋体"/>
        <charset val="134"/>
      </rPr>
      <t>无刷电机</t>
    </r>
    <r>
      <rPr>
        <b/>
        <sz val="9"/>
        <color rgb="FFFF0000"/>
        <rFont val="Arial"/>
        <charset val="134"/>
      </rPr>
      <t xml:space="preserve">,24V brushless motor )                           
</t>
    </r>
    <r>
      <rPr>
        <b/>
        <sz val="9"/>
        <rFont val="宋体"/>
        <charset val="134"/>
      </rPr>
      <t>独立大双座</t>
    </r>
    <r>
      <rPr>
        <b/>
        <sz val="9"/>
        <rFont val="Arial"/>
        <charset val="134"/>
      </rPr>
      <t xml:space="preserve">,MP3, </t>
    </r>
    <r>
      <rPr>
        <b/>
        <sz val="9"/>
        <rFont val="宋体"/>
        <charset val="134"/>
      </rPr>
      <t>音乐，蓝牙，</t>
    </r>
    <r>
      <rPr>
        <b/>
        <sz val="9"/>
        <rFont val="Arial"/>
        <charset val="134"/>
      </rPr>
      <t>USB,</t>
    </r>
    <r>
      <rPr>
        <b/>
        <sz val="9"/>
        <rFont val="宋体"/>
        <charset val="134"/>
      </rPr>
      <t>重低音</t>
    </r>
    <r>
      <rPr>
        <b/>
        <sz val="9"/>
        <rFont val="Arial"/>
        <charset val="134"/>
      </rPr>
      <t xml:space="preserve"> </t>
    </r>
    <r>
      <rPr>
        <b/>
        <sz val="9"/>
        <rFont val="宋体"/>
        <charset val="134"/>
      </rPr>
      <t>低音炮双喇叭</t>
    </r>
    <r>
      <rPr>
        <b/>
        <sz val="9"/>
        <rFont val="Arial"/>
        <charset val="134"/>
      </rPr>
      <t xml:space="preserve"> ,</t>
    </r>
    <r>
      <rPr>
        <b/>
        <sz val="9"/>
        <rFont val="宋体"/>
        <charset val="134"/>
      </rPr>
      <t>一键启动</t>
    </r>
    <r>
      <rPr>
        <b/>
        <sz val="9"/>
        <rFont val="Arial"/>
        <charset val="134"/>
      </rPr>
      <t xml:space="preserve"> ,LED</t>
    </r>
    <r>
      <rPr>
        <b/>
        <sz val="9"/>
        <rFont val="宋体"/>
        <charset val="134"/>
      </rPr>
      <t>车灯；炫彩灯光</t>
    </r>
    <r>
      <rPr>
        <b/>
        <sz val="9"/>
        <rFont val="Arial"/>
        <charset val="134"/>
      </rPr>
      <t>,</t>
    </r>
    <r>
      <rPr>
        <b/>
        <sz val="9"/>
        <rFont val="宋体"/>
        <charset val="134"/>
      </rPr>
      <t>高低速</t>
    </r>
    <r>
      <rPr>
        <b/>
        <sz val="9"/>
        <rFont val="Arial"/>
        <charset val="134"/>
      </rPr>
      <t>2.4G</t>
    </r>
    <r>
      <rPr>
        <b/>
        <sz val="9"/>
        <rFont val="宋体"/>
        <charset val="134"/>
      </rPr>
      <t>遥控</t>
    </r>
    <r>
      <rPr>
        <b/>
        <sz val="9"/>
        <rFont val="Arial"/>
        <charset val="134"/>
      </rPr>
      <t>,</t>
    </r>
    <r>
      <rPr>
        <b/>
        <sz val="9"/>
        <rFont val="宋体"/>
        <charset val="134"/>
      </rPr>
      <t>防爆发泡轮</t>
    </r>
    <r>
      <rPr>
        <b/>
        <sz val="9"/>
        <rFont val="Arial"/>
        <charset val="134"/>
      </rPr>
      <t xml:space="preserve"> </t>
    </r>
    <r>
      <rPr>
        <b/>
        <sz val="9"/>
        <rFont val="宋体"/>
        <charset val="134"/>
      </rPr>
      <t>全车避震</t>
    </r>
    <r>
      <rPr>
        <b/>
        <sz val="9"/>
        <rFont val="Arial"/>
        <charset val="134"/>
      </rPr>
      <t>,</t>
    </r>
    <r>
      <rPr>
        <b/>
        <sz val="9"/>
        <rFont val="宋体"/>
        <charset val="134"/>
      </rPr>
      <t>电子油门</t>
    </r>
    <r>
      <rPr>
        <b/>
        <sz val="9"/>
        <rFont val="Arial"/>
        <charset val="134"/>
      </rPr>
      <t>,</t>
    </r>
    <r>
      <rPr>
        <b/>
        <sz val="9"/>
        <rFont val="宋体"/>
        <charset val="134"/>
      </rPr>
      <t>机械助力可上下调节方向盘</t>
    </r>
    <r>
      <rPr>
        <b/>
        <sz val="9"/>
        <rFont val="Arial"/>
        <charset val="134"/>
      </rPr>
      <t>.                                                                                                 Independent large two-seater,MP3, music, Bluetooth, USB, double bass subwoofer speakers, one button start,LED lights; Dazzling lights, high and low speed 2.4g remote control, explosion-proof foam wheel shock absorbers, electronic throttle, mechanical power steering wheel can be adjusted up and down.</t>
    </r>
  </si>
  <si>
    <r>
      <rPr>
        <sz val="11"/>
        <rFont val="方正粗黑宋简体"/>
        <charset val="134"/>
      </rPr>
      <t xml:space="preserve">YT-DPC                                     
</t>
    </r>
    <r>
      <rPr>
        <sz val="11"/>
        <color rgb="FFFF0000"/>
        <rFont val="方正粗黑宋简体"/>
        <charset val="134"/>
      </rPr>
      <t>12V12A*1</t>
    </r>
    <r>
      <rPr>
        <sz val="11"/>
        <rFont val="方正粗黑宋简体"/>
        <charset val="134"/>
      </rPr>
      <t xml:space="preserve">铅酸电池
Lead-acid battery 
</t>
    </r>
    <r>
      <rPr>
        <sz val="11"/>
        <color rgb="FFFF0000"/>
        <rFont val="方正粗黑宋简体"/>
        <charset val="134"/>
      </rPr>
      <t>12V550*2</t>
    </r>
    <r>
      <rPr>
        <sz val="11"/>
        <rFont val="方正粗黑宋简体"/>
        <charset val="134"/>
      </rPr>
      <t xml:space="preserve"> 电机 motor    
烤漆  </t>
    </r>
    <r>
      <rPr>
        <sz val="11"/>
        <color rgb="FFFF0000"/>
        <rFont val="方正粗黑宋简体"/>
        <charset val="134"/>
      </rPr>
      <t xml:space="preserve"> paint</t>
    </r>
    <r>
      <rPr>
        <sz val="11"/>
        <rFont val="方正粗黑宋简体"/>
        <charset val="134"/>
      </rPr>
      <t xml:space="preserve">   
EVA发泡胎
</t>
    </r>
    <r>
      <rPr>
        <sz val="11"/>
        <color rgb="FFFF0000"/>
        <rFont val="方正粗黑宋简体"/>
        <charset val="134"/>
      </rPr>
      <t xml:space="preserve">EVA soft wheel   </t>
    </r>
    <r>
      <rPr>
        <sz val="11"/>
        <rFont val="方正粗黑宋简体"/>
        <charset val="134"/>
      </rPr>
      <t xml:space="preserve">                </t>
    </r>
  </si>
  <si>
    <r>
      <rPr>
        <sz val="10"/>
        <rFont val="方正公文小标宋"/>
        <charset val="134"/>
      </rPr>
      <t>烤漆红色</t>
    </r>
    <r>
      <rPr>
        <sz val="10"/>
        <rFont val="Arial"/>
        <charset val="134"/>
      </rPr>
      <t xml:space="preserve">
</t>
    </r>
    <r>
      <rPr>
        <sz val="10"/>
        <rFont val="方正公文小标宋"/>
        <charset val="134"/>
      </rPr>
      <t>烤漆黄色</t>
    </r>
    <r>
      <rPr>
        <sz val="10"/>
        <rFont val="Arial"/>
        <charset val="134"/>
      </rPr>
      <t xml:space="preserve">
</t>
    </r>
    <r>
      <rPr>
        <sz val="10"/>
        <rFont val="方正公文小标宋"/>
        <charset val="134"/>
      </rPr>
      <t>烤漆黑色</t>
    </r>
    <r>
      <rPr>
        <sz val="10"/>
        <rFont val="Arial"/>
        <charset val="134"/>
      </rPr>
      <t xml:space="preserve">
Paint red
Paint yellow
Paint black</t>
    </r>
  </si>
  <si>
    <r>
      <rPr>
        <b/>
        <sz val="9"/>
        <color rgb="FFFF0000"/>
        <rFont val="Arial"/>
        <charset val="134"/>
      </rPr>
      <t>(12V12A*1</t>
    </r>
    <r>
      <rPr>
        <b/>
        <sz val="9"/>
        <color rgb="FFFF0000"/>
        <rFont val="宋体"/>
        <charset val="134"/>
      </rPr>
      <t>铅酸电池</t>
    </r>
    <r>
      <rPr>
        <b/>
        <sz val="9"/>
        <color rgb="FFFF0000"/>
        <rFont val="Arial"/>
        <charset val="134"/>
      </rPr>
      <t xml:space="preserve">Lead-acid battery +12V550*2  motor )                            
</t>
    </r>
    <r>
      <rPr>
        <b/>
        <sz val="9"/>
        <rFont val="宋体"/>
        <charset val="134"/>
      </rPr>
      <t>独立大双座</t>
    </r>
    <r>
      <rPr>
        <b/>
        <sz val="9"/>
        <rFont val="Arial"/>
        <charset val="134"/>
      </rPr>
      <t xml:space="preserve">,MP3, </t>
    </r>
    <r>
      <rPr>
        <b/>
        <sz val="9"/>
        <rFont val="宋体"/>
        <charset val="134"/>
      </rPr>
      <t>音乐，蓝牙，</t>
    </r>
    <r>
      <rPr>
        <b/>
        <sz val="9"/>
        <rFont val="Arial"/>
        <charset val="134"/>
      </rPr>
      <t>USB,</t>
    </r>
    <r>
      <rPr>
        <b/>
        <sz val="9"/>
        <rFont val="宋体"/>
        <charset val="134"/>
      </rPr>
      <t>重低音</t>
    </r>
    <r>
      <rPr>
        <b/>
        <sz val="9"/>
        <rFont val="Arial"/>
        <charset val="134"/>
      </rPr>
      <t xml:space="preserve"> </t>
    </r>
    <r>
      <rPr>
        <b/>
        <sz val="9"/>
        <rFont val="宋体"/>
        <charset val="134"/>
      </rPr>
      <t>低音炮双喇叭</t>
    </r>
    <r>
      <rPr>
        <b/>
        <sz val="9"/>
        <rFont val="Arial"/>
        <charset val="134"/>
      </rPr>
      <t xml:space="preserve"> ,</t>
    </r>
    <r>
      <rPr>
        <b/>
        <sz val="9"/>
        <rFont val="宋体"/>
        <charset val="134"/>
      </rPr>
      <t>一键启动</t>
    </r>
    <r>
      <rPr>
        <b/>
        <sz val="9"/>
        <rFont val="Arial"/>
        <charset val="134"/>
      </rPr>
      <t xml:space="preserve"> ,LED</t>
    </r>
    <r>
      <rPr>
        <b/>
        <sz val="9"/>
        <rFont val="宋体"/>
        <charset val="134"/>
      </rPr>
      <t>车灯；炫彩灯光</t>
    </r>
    <r>
      <rPr>
        <b/>
        <sz val="9"/>
        <rFont val="Arial"/>
        <charset val="134"/>
      </rPr>
      <t>,</t>
    </r>
    <r>
      <rPr>
        <b/>
        <sz val="9"/>
        <rFont val="宋体"/>
        <charset val="134"/>
      </rPr>
      <t>高低速</t>
    </r>
    <r>
      <rPr>
        <b/>
        <sz val="9"/>
        <rFont val="Arial"/>
        <charset val="134"/>
      </rPr>
      <t>2.4G</t>
    </r>
    <r>
      <rPr>
        <b/>
        <sz val="9"/>
        <rFont val="宋体"/>
        <charset val="134"/>
      </rPr>
      <t>遥控</t>
    </r>
    <r>
      <rPr>
        <b/>
        <sz val="9"/>
        <rFont val="Arial"/>
        <charset val="134"/>
      </rPr>
      <t>,</t>
    </r>
    <r>
      <rPr>
        <b/>
        <sz val="9"/>
        <rFont val="宋体"/>
        <charset val="134"/>
      </rPr>
      <t>防爆发泡轮</t>
    </r>
    <r>
      <rPr>
        <b/>
        <sz val="9"/>
        <rFont val="Arial"/>
        <charset val="134"/>
      </rPr>
      <t xml:space="preserve"> </t>
    </r>
    <r>
      <rPr>
        <b/>
        <sz val="9"/>
        <rFont val="宋体"/>
        <charset val="134"/>
      </rPr>
      <t>全车避震</t>
    </r>
    <r>
      <rPr>
        <b/>
        <sz val="9"/>
        <rFont val="Arial"/>
        <charset val="134"/>
      </rPr>
      <t>,</t>
    </r>
    <r>
      <rPr>
        <b/>
        <sz val="9"/>
        <rFont val="宋体"/>
        <charset val="134"/>
      </rPr>
      <t>电子油门</t>
    </r>
    <r>
      <rPr>
        <b/>
        <sz val="9"/>
        <rFont val="Arial"/>
        <charset val="134"/>
      </rPr>
      <t>,</t>
    </r>
    <r>
      <rPr>
        <b/>
        <sz val="9"/>
        <rFont val="宋体"/>
        <charset val="134"/>
      </rPr>
      <t>机械助力可上下调节方向盘</t>
    </r>
    <r>
      <rPr>
        <b/>
        <sz val="9"/>
        <rFont val="Arial"/>
        <charset val="134"/>
      </rPr>
      <t>.                                                                                              Independent large two-seater,MP3, music, Bluetooth, USB, double bass subwoofer speakers, one button start,LED lights; Dazzling lights, high and low speed 2.4g remote control, explosion-proof foam wheel shock absorbers, electronic throttle, mechanical power steering wheel can be adjusted up and down.</t>
    </r>
  </si>
  <si>
    <r>
      <rPr>
        <sz val="11"/>
        <rFont val="方正粗黑宋简体"/>
        <charset val="134"/>
      </rPr>
      <t xml:space="preserve">YT-DPC                                     
</t>
    </r>
    <r>
      <rPr>
        <sz val="11"/>
        <color rgb="FFFF0000"/>
        <rFont val="方正粗黑宋简体"/>
        <charset val="134"/>
      </rPr>
      <t>24V7A*1</t>
    </r>
    <r>
      <rPr>
        <sz val="11"/>
        <rFont val="方正粗黑宋简体"/>
        <charset val="134"/>
      </rPr>
      <t xml:space="preserve">铅酸电池
Lead-acid battery 
</t>
    </r>
    <r>
      <rPr>
        <sz val="11"/>
        <color rgb="FFFF0000"/>
        <rFont val="方正粗黑宋简体"/>
        <charset val="134"/>
      </rPr>
      <t xml:space="preserve">24V550*2 </t>
    </r>
    <r>
      <rPr>
        <sz val="11"/>
        <rFont val="方正粗黑宋简体"/>
        <charset val="134"/>
      </rPr>
      <t xml:space="preserve">电机 motor     
烤漆  </t>
    </r>
    <r>
      <rPr>
        <sz val="11"/>
        <color rgb="FFFF0000"/>
        <rFont val="方正粗黑宋简体"/>
        <charset val="134"/>
      </rPr>
      <t xml:space="preserve"> paint
</t>
    </r>
    <r>
      <rPr>
        <sz val="11"/>
        <rFont val="方正粗黑宋简体"/>
        <charset val="134"/>
      </rPr>
      <t>EVA发泡胎</t>
    </r>
    <r>
      <rPr>
        <sz val="11"/>
        <color rgb="FFFF0000"/>
        <rFont val="方正粗黑宋简体"/>
        <charset val="134"/>
      </rPr>
      <t xml:space="preserve">
EVA soft wheel </t>
    </r>
    <r>
      <rPr>
        <sz val="11"/>
        <rFont val="方正粗黑宋简体"/>
        <charset val="134"/>
      </rPr>
      <t xml:space="preserve">              </t>
    </r>
  </si>
  <si>
    <r>
      <rPr>
        <sz val="11"/>
        <rFont val="方正粗黑宋简体"/>
        <charset val="134"/>
      </rPr>
      <t xml:space="preserve">YT-DPC                  
</t>
    </r>
    <r>
      <rPr>
        <sz val="11"/>
        <color rgb="FFFF0000"/>
        <rFont val="方正粗黑宋简体"/>
        <charset val="134"/>
      </rPr>
      <t>24V7A*1</t>
    </r>
    <r>
      <rPr>
        <sz val="11"/>
        <rFont val="方正粗黑宋简体"/>
        <charset val="134"/>
      </rPr>
      <t xml:space="preserve">铅酸电池
Lead-acid battery 
</t>
    </r>
    <r>
      <rPr>
        <sz val="11"/>
        <color rgb="FFFF0000"/>
        <rFont val="方正粗黑宋简体"/>
        <charset val="134"/>
      </rPr>
      <t>24V无刷电机,</t>
    </r>
    <r>
      <rPr>
        <sz val="11"/>
        <rFont val="方正粗黑宋简体"/>
        <charset val="134"/>
      </rPr>
      <t xml:space="preserve">
24V brushless motor   
烤漆  </t>
    </r>
    <r>
      <rPr>
        <sz val="11"/>
        <color rgb="FFFF0000"/>
        <rFont val="方正粗黑宋简体"/>
        <charset val="134"/>
      </rPr>
      <t xml:space="preserve"> paint  
</t>
    </r>
    <r>
      <rPr>
        <sz val="11"/>
        <rFont val="方正粗黑宋简体"/>
        <charset val="134"/>
      </rPr>
      <t>EVA发泡胎</t>
    </r>
    <r>
      <rPr>
        <sz val="11"/>
        <color rgb="FFFF0000"/>
        <rFont val="方正粗黑宋简体"/>
        <charset val="134"/>
      </rPr>
      <t xml:space="preserve">
EVA soft wheel</t>
    </r>
  </si>
  <si>
    <t>DLX</t>
  </si>
  <si>
    <r>
      <rPr>
        <sz val="11"/>
        <rFont val="方正粗黑宋简体"/>
        <charset val="134"/>
      </rPr>
      <t xml:space="preserve">6188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12V380*4 </t>
    </r>
    <r>
      <rPr>
        <sz val="11"/>
        <rFont val="方正粗黑宋简体"/>
        <charset val="134"/>
      </rPr>
      <t xml:space="preserve"> 电机 motor   </t>
    </r>
  </si>
  <si>
    <r>
      <rPr>
        <sz val="10"/>
        <rFont val="方正公文小标宋"/>
        <charset val="134"/>
      </rPr>
      <t>红色</t>
    </r>
    <r>
      <rPr>
        <sz val="10"/>
        <rFont val="Arial"/>
        <charset val="134"/>
      </rPr>
      <t>,</t>
    </r>
    <r>
      <rPr>
        <sz val="10"/>
        <rFont val="方正公文小标宋"/>
        <charset val="134"/>
      </rPr>
      <t>黄色，</t>
    </r>
    <r>
      <rPr>
        <sz val="10"/>
        <rFont val="Arial"/>
        <charset val="134"/>
      </rPr>
      <t xml:space="preserve">
</t>
    </r>
    <r>
      <rPr>
        <sz val="10"/>
        <rFont val="方正公文小标宋"/>
        <charset val="134"/>
      </rPr>
      <t>白色</t>
    </r>
    <r>
      <rPr>
        <sz val="10"/>
        <rFont val="Arial"/>
        <charset val="134"/>
      </rPr>
      <t>,</t>
    </r>
    <r>
      <rPr>
        <sz val="10"/>
        <rFont val="方正公文小标宋"/>
        <charset val="134"/>
      </rPr>
      <t>蓝色，</t>
    </r>
    <r>
      <rPr>
        <sz val="10"/>
        <rFont val="Arial"/>
        <charset val="134"/>
      </rPr>
      <t xml:space="preserve">                                                  
Red, yellow, 
white, blue</t>
    </r>
    <r>
      <rPr>
        <sz val="10"/>
        <rFont val="方正公文小标宋"/>
        <charset val="134"/>
      </rPr>
      <t>，</t>
    </r>
  </si>
  <si>
    <t>135X85X96CM</t>
  </si>
  <si>
    <t>24KG  
30KG</t>
  </si>
  <si>
    <r>
      <rPr>
        <b/>
        <sz val="9"/>
        <color rgb="FFFF0000"/>
        <rFont val="Arial"/>
        <charset val="134"/>
      </rPr>
      <t>(12V7A*1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一键启动,双开门,多功能2.4G一对一遥控器,电量显示,前后摇摆,带蓝牙,早教英语故事,LED大灯,USB插口,MP3,四轮避震,便捷拉手,行李架,探照灯                                                   
One-button start, double doors, multi-function 2.4g one-to-one remote control, power display, sway back and forth, with Bluetooth, EARLY English Story,LED headlights,USB jack,MP3, four-wheel shock absorber, convenient handle, luggage rack, searchlight</t>
    </r>
  </si>
  <si>
    <t xml:space="preserve">烤漆Paint + 40RMB                                               皮座Leather seats +20RMB                                                                                 EVA轮EVA soft wheel +100RMB  </t>
  </si>
  <si>
    <r>
      <rPr>
        <sz val="11"/>
        <rFont val="方正粗黑宋简体"/>
        <charset val="134"/>
      </rPr>
      <t xml:space="preserve">5599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12V550*2</t>
    </r>
    <r>
      <rPr>
        <sz val="11"/>
        <rFont val="方正粗黑宋简体"/>
        <charset val="134"/>
      </rPr>
      <t xml:space="preserve"> 电机 motor  </t>
    </r>
  </si>
  <si>
    <t>140X92X102CM</t>
  </si>
  <si>
    <t>30KG  36.5KG</t>
  </si>
  <si>
    <r>
      <rPr>
        <b/>
        <sz val="9"/>
        <color rgb="FFFF0000"/>
        <rFont val="Arial"/>
        <charset val="134"/>
      </rPr>
      <t>(12V10A*1</t>
    </r>
    <r>
      <rPr>
        <b/>
        <sz val="9"/>
        <color rgb="FFFF0000"/>
        <rFont val="宋体"/>
        <charset val="134"/>
      </rPr>
      <t>铅酸电池</t>
    </r>
    <r>
      <rPr>
        <b/>
        <sz val="9"/>
        <color rgb="FFFF0000"/>
        <rFont val="Arial"/>
        <charset val="134"/>
      </rPr>
      <t xml:space="preserve">Lead-acid battery + 12V550*2 </t>
    </r>
    <r>
      <rPr>
        <b/>
        <sz val="9"/>
        <color rgb="FFFF0000"/>
        <rFont val="宋体"/>
        <charset val="134"/>
      </rPr>
      <t>电机</t>
    </r>
    <r>
      <rPr>
        <b/>
        <sz val="9"/>
        <color rgb="FFFF0000"/>
        <rFont val="Arial"/>
        <charset val="134"/>
      </rPr>
      <t xml:space="preserve"> motor )                              
</t>
    </r>
    <r>
      <rPr>
        <b/>
        <sz val="9"/>
        <rFont val="宋体"/>
        <charset val="134"/>
      </rPr>
      <t>标配：双驱（</t>
    </r>
    <r>
      <rPr>
        <b/>
        <sz val="9"/>
        <rFont val="Arial"/>
        <charset val="134"/>
      </rPr>
      <t>550*2</t>
    </r>
    <r>
      <rPr>
        <b/>
        <sz val="9"/>
        <rFont val="宋体"/>
        <charset val="134"/>
      </rPr>
      <t>）天一</t>
    </r>
    <r>
      <rPr>
        <b/>
        <sz val="9"/>
        <rFont val="Arial"/>
        <charset val="134"/>
      </rPr>
      <t xml:space="preserve"> </t>
    </r>
    <r>
      <rPr>
        <b/>
        <sz val="9"/>
        <rFont val="宋体"/>
        <charset val="134"/>
      </rPr>
      <t>创耐电瓶（</t>
    </r>
    <r>
      <rPr>
        <b/>
        <sz val="9"/>
        <rFont val="Arial"/>
        <charset val="134"/>
      </rPr>
      <t xml:space="preserve">12V10*1) </t>
    </r>
    <r>
      <rPr>
        <b/>
        <sz val="9"/>
        <rFont val="宋体"/>
        <charset val="134"/>
      </rPr>
      <t>带中控，</t>
    </r>
    <r>
      <rPr>
        <b/>
        <sz val="9"/>
        <rFont val="Arial"/>
        <charset val="134"/>
      </rPr>
      <t xml:space="preserve">
</t>
    </r>
    <r>
      <rPr>
        <b/>
        <sz val="9"/>
        <rFont val="宋体"/>
        <charset val="134"/>
      </rPr>
      <t>一键启动</t>
    </r>
    <r>
      <rPr>
        <b/>
        <sz val="9"/>
        <rFont val="Arial"/>
        <charset val="134"/>
      </rPr>
      <t xml:space="preserve"> </t>
    </r>
    <r>
      <rPr>
        <b/>
        <sz val="9"/>
        <rFont val="宋体"/>
        <charset val="134"/>
      </rPr>
      <t>电量显示</t>
    </r>
    <r>
      <rPr>
        <b/>
        <sz val="9"/>
        <rFont val="Arial"/>
        <charset val="134"/>
      </rPr>
      <t xml:space="preserve"> </t>
    </r>
    <r>
      <rPr>
        <b/>
        <sz val="9"/>
        <rFont val="宋体"/>
        <charset val="134"/>
      </rPr>
      <t>动感音乐</t>
    </r>
    <r>
      <rPr>
        <b/>
        <sz val="9"/>
        <rFont val="Arial"/>
        <charset val="134"/>
      </rPr>
      <t xml:space="preserve"> USB</t>
    </r>
    <r>
      <rPr>
        <b/>
        <sz val="9"/>
        <rFont val="宋体"/>
        <charset val="134"/>
      </rPr>
      <t>插口</t>
    </r>
    <r>
      <rPr>
        <b/>
        <sz val="9"/>
        <rFont val="Arial"/>
        <charset val="134"/>
      </rPr>
      <t xml:space="preserve"> </t>
    </r>
    <r>
      <rPr>
        <b/>
        <sz val="9"/>
        <rFont val="宋体"/>
        <charset val="134"/>
      </rPr>
      <t>蓝牙连接</t>
    </r>
    <r>
      <rPr>
        <b/>
        <sz val="9"/>
        <rFont val="Arial"/>
        <charset val="134"/>
      </rPr>
      <t xml:space="preserve"> </t>
    </r>
    <r>
      <rPr>
        <b/>
        <sz val="9"/>
        <rFont val="宋体"/>
        <charset val="134"/>
      </rPr>
      <t>炫酷音乐舞蹈灯光</t>
    </r>
    <r>
      <rPr>
        <b/>
        <sz val="9"/>
        <rFont val="Arial"/>
        <charset val="134"/>
      </rPr>
      <t xml:space="preserve">
2.4g</t>
    </r>
    <r>
      <rPr>
        <b/>
        <sz val="9"/>
        <rFont val="宋体"/>
        <charset val="134"/>
      </rPr>
      <t>遥控器，缓起缓停，普通四轮避震，便携式拉手！</t>
    </r>
    <r>
      <rPr>
        <b/>
        <sz val="9"/>
        <rFont val="Arial"/>
        <charset val="134"/>
      </rPr>
      <t xml:space="preserve">                                      
Standard: Dual drive (550*2) Tiyichuang Battery (12V10*1) with central control,One-button start power display dynamic music USB port Bluetooth connection cool music dance lights</t>
    </r>
    <r>
      <rPr>
        <b/>
        <sz val="9"/>
        <rFont val="宋体"/>
        <charset val="134"/>
      </rPr>
      <t>，</t>
    </r>
    <r>
      <rPr>
        <b/>
        <sz val="9"/>
        <rFont val="Arial"/>
        <charset val="134"/>
      </rPr>
      <t>2.4g remote control, slow start slow stop, ordinary four-wheel shock absorber, portable handle!</t>
    </r>
  </si>
  <si>
    <t xml:space="preserve">烤漆Paint + 40RMB                                               皮座Leather seats +25RMB                                                                                 EVA轮EVA soft wheel +120RMB       </t>
  </si>
  <si>
    <r>
      <rPr>
        <sz val="11"/>
        <rFont val="方正粗黑宋简体"/>
        <charset val="134"/>
      </rPr>
      <t xml:space="preserve">5599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12V550*4</t>
    </r>
    <r>
      <rPr>
        <sz val="11"/>
        <rFont val="方正粗黑宋简体"/>
        <charset val="134"/>
      </rPr>
      <t xml:space="preserve"> 电机 motor  </t>
    </r>
  </si>
  <si>
    <r>
      <rPr>
        <b/>
        <sz val="9"/>
        <color rgb="FFFF0000"/>
        <rFont val="Arial"/>
        <charset val="134"/>
      </rPr>
      <t>(12V10A*1</t>
    </r>
    <r>
      <rPr>
        <b/>
        <sz val="9"/>
        <color rgb="FFFF0000"/>
        <rFont val="宋体"/>
        <charset val="134"/>
      </rPr>
      <t>铅酸电池</t>
    </r>
    <r>
      <rPr>
        <b/>
        <sz val="9"/>
        <color rgb="FFFF0000"/>
        <rFont val="Arial"/>
        <charset val="134"/>
      </rPr>
      <t xml:space="preserve">Lead-acid battery + 12V540*4 </t>
    </r>
    <r>
      <rPr>
        <b/>
        <sz val="9"/>
        <color rgb="FFFF0000"/>
        <rFont val="宋体"/>
        <charset val="134"/>
      </rPr>
      <t>电机</t>
    </r>
    <r>
      <rPr>
        <b/>
        <sz val="9"/>
        <color rgb="FFFF0000"/>
        <rFont val="Arial"/>
        <charset val="134"/>
      </rPr>
      <t xml:space="preserve"> motor )                              
</t>
    </r>
    <r>
      <rPr>
        <b/>
        <sz val="9"/>
        <rFont val="宋体"/>
        <charset val="134"/>
      </rPr>
      <t>高配：四驱（</t>
    </r>
    <r>
      <rPr>
        <b/>
        <sz val="9"/>
        <rFont val="Arial"/>
        <charset val="134"/>
      </rPr>
      <t>540*4</t>
    </r>
    <r>
      <rPr>
        <b/>
        <sz val="9"/>
        <rFont val="宋体"/>
        <charset val="134"/>
      </rPr>
      <t>）龙威电瓶（</t>
    </r>
    <r>
      <rPr>
        <b/>
        <sz val="9"/>
        <rFont val="Arial"/>
        <charset val="134"/>
      </rPr>
      <t>12V10*1</t>
    </r>
    <r>
      <rPr>
        <b/>
        <sz val="9"/>
        <rFont val="宋体"/>
        <charset val="134"/>
      </rPr>
      <t>）带中控，</t>
    </r>
    <r>
      <rPr>
        <b/>
        <sz val="9"/>
        <rFont val="Arial"/>
        <charset val="134"/>
      </rPr>
      <t xml:space="preserve">
</t>
    </r>
    <r>
      <rPr>
        <b/>
        <sz val="9"/>
        <rFont val="宋体"/>
        <charset val="134"/>
      </rPr>
      <t>一键启动</t>
    </r>
    <r>
      <rPr>
        <b/>
        <sz val="9"/>
        <rFont val="Arial"/>
        <charset val="134"/>
      </rPr>
      <t xml:space="preserve"> </t>
    </r>
    <r>
      <rPr>
        <b/>
        <sz val="9"/>
        <rFont val="宋体"/>
        <charset val="134"/>
      </rPr>
      <t>电量显示</t>
    </r>
    <r>
      <rPr>
        <b/>
        <sz val="9"/>
        <rFont val="Arial"/>
        <charset val="134"/>
      </rPr>
      <t xml:space="preserve"> </t>
    </r>
    <r>
      <rPr>
        <b/>
        <sz val="9"/>
        <rFont val="宋体"/>
        <charset val="134"/>
      </rPr>
      <t>动感音乐</t>
    </r>
    <r>
      <rPr>
        <b/>
        <sz val="9"/>
        <rFont val="Arial"/>
        <charset val="134"/>
      </rPr>
      <t xml:space="preserve"> USB</t>
    </r>
    <r>
      <rPr>
        <b/>
        <sz val="9"/>
        <rFont val="宋体"/>
        <charset val="134"/>
      </rPr>
      <t>插口</t>
    </r>
    <r>
      <rPr>
        <b/>
        <sz val="9"/>
        <rFont val="Arial"/>
        <charset val="134"/>
      </rPr>
      <t xml:space="preserve"> </t>
    </r>
    <r>
      <rPr>
        <b/>
        <sz val="9"/>
        <rFont val="宋体"/>
        <charset val="134"/>
      </rPr>
      <t>蓝牙连接</t>
    </r>
    <r>
      <rPr>
        <b/>
        <sz val="9"/>
        <rFont val="Arial"/>
        <charset val="134"/>
      </rPr>
      <t xml:space="preserve"> </t>
    </r>
    <r>
      <rPr>
        <b/>
        <sz val="9"/>
        <rFont val="宋体"/>
        <charset val="134"/>
      </rPr>
      <t>炫酷音乐舞蹈灯光</t>
    </r>
    <r>
      <rPr>
        <b/>
        <sz val="9"/>
        <rFont val="Arial"/>
        <charset val="134"/>
      </rPr>
      <t xml:space="preserve">
2.4g</t>
    </r>
    <r>
      <rPr>
        <b/>
        <sz val="9"/>
        <rFont val="宋体"/>
        <charset val="134"/>
      </rPr>
      <t>遥控器，缓起缓停，普通四轮避震，便携式拉手！</t>
    </r>
    <r>
      <rPr>
        <b/>
        <sz val="9"/>
        <rFont val="Arial"/>
        <charset val="134"/>
      </rPr>
      <t xml:space="preserve">                                            
High configuration: four-wheel drive (540*4) Longwei battery (12V10*1) with central control,One-button start power display dynamic music USB port Bluetooth connection cool music dance lights</t>
    </r>
    <r>
      <rPr>
        <b/>
        <sz val="9"/>
        <rFont val="宋体"/>
        <charset val="134"/>
      </rPr>
      <t>，</t>
    </r>
    <r>
      <rPr>
        <b/>
        <sz val="9"/>
        <rFont val="Arial"/>
        <charset val="134"/>
      </rPr>
      <t>2.4g remote control, slow start slow stop, ordinary four-wheel shock absorber, portable handle!</t>
    </r>
  </si>
  <si>
    <r>
      <rPr>
        <b/>
        <sz val="11"/>
        <rFont val="Arial"/>
        <charset val="134"/>
      </rPr>
      <t xml:space="preserve">288
</t>
    </r>
    <r>
      <rPr>
        <b/>
        <sz val="11"/>
        <color rgb="FFFF0000"/>
        <rFont val="Arial"/>
        <charset val="134"/>
      </rPr>
      <t>12V7AH*1</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Arial"/>
        <charset val="134"/>
      </rPr>
      <t xml:space="preserve"> </t>
    </r>
    <r>
      <rPr>
        <b/>
        <sz val="11"/>
        <rFont val="宋体"/>
        <charset val="134"/>
      </rPr>
      <t>电机</t>
    </r>
    <r>
      <rPr>
        <b/>
        <sz val="11"/>
        <rFont val="Arial"/>
        <charset val="134"/>
      </rPr>
      <t xml:space="preserve"> motor</t>
    </r>
  </si>
  <si>
    <r>
      <rPr>
        <sz val="10"/>
        <rFont val="方正公文小标宋"/>
        <charset val="134"/>
      </rPr>
      <t>蓝色，绿色，</t>
    </r>
    <r>
      <rPr>
        <sz val="10"/>
        <rFont val="Arial"/>
        <charset val="134"/>
      </rPr>
      <t xml:space="preserve">
</t>
    </r>
    <r>
      <rPr>
        <sz val="10"/>
        <rFont val="方正公文小标宋"/>
        <charset val="134"/>
      </rPr>
      <t>黄色，粉色，</t>
    </r>
    <r>
      <rPr>
        <sz val="10"/>
        <rFont val="Arial"/>
        <charset val="134"/>
      </rPr>
      <t xml:space="preserve">
Blue, green,
Yellow, pink,</t>
    </r>
  </si>
  <si>
    <t>120X81X74CM</t>
  </si>
  <si>
    <t>19.2KG/       23.2KG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</si>
  <si>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一键启动，电量显示，带蓝牙</t>
    </r>
    <r>
      <rPr>
        <b/>
        <sz val="9"/>
        <rFont val="Arial"/>
        <charset val="134"/>
      </rPr>
      <t xml:space="preserve"> </t>
    </r>
    <r>
      <rPr>
        <b/>
        <sz val="9"/>
        <rFont val="宋体"/>
        <charset val="134"/>
      </rPr>
      <t>，高低速</t>
    </r>
    <r>
      <rPr>
        <b/>
        <sz val="9"/>
        <rFont val="Arial"/>
        <charset val="134"/>
      </rPr>
      <t xml:space="preserve"> </t>
    </r>
    <r>
      <rPr>
        <b/>
        <sz val="9"/>
        <rFont val="宋体"/>
        <charset val="134"/>
      </rPr>
      <t>，</t>
    </r>
    <r>
      <rPr>
        <b/>
        <sz val="9"/>
        <rFont val="Arial"/>
        <charset val="134"/>
      </rPr>
      <t>USB</t>
    </r>
    <r>
      <rPr>
        <b/>
        <sz val="9"/>
        <rFont val="宋体"/>
        <charset val="134"/>
      </rPr>
      <t>接口</t>
    </r>
    <r>
      <rPr>
        <b/>
        <sz val="9"/>
        <rFont val="Arial"/>
        <charset val="134"/>
      </rPr>
      <t xml:space="preserve"> </t>
    </r>
    <r>
      <rPr>
        <b/>
        <sz val="9"/>
        <rFont val="宋体"/>
        <charset val="134"/>
      </rPr>
      <t>，动感音乐，</t>
    </r>
    <r>
      <rPr>
        <b/>
        <sz val="9"/>
        <rFont val="Arial"/>
        <charset val="134"/>
      </rPr>
      <t xml:space="preserve">LED </t>
    </r>
    <r>
      <rPr>
        <b/>
        <sz val="9"/>
        <rFont val="宋体"/>
        <charset val="134"/>
      </rPr>
      <t>大灯</t>
    </r>
    <r>
      <rPr>
        <b/>
        <sz val="9"/>
        <rFont val="Arial"/>
        <charset val="134"/>
      </rPr>
      <t xml:space="preserve"> </t>
    </r>
    <r>
      <rPr>
        <b/>
        <sz val="9"/>
        <rFont val="宋体"/>
        <charset val="134"/>
      </rPr>
      <t>，炫彩灯光，带中控，</t>
    </r>
    <r>
      <rPr>
        <b/>
        <sz val="9"/>
        <rFont val="Arial"/>
        <charset val="134"/>
      </rPr>
      <t xml:space="preserve">2.4G </t>
    </r>
    <r>
      <rPr>
        <b/>
        <sz val="9"/>
        <rFont val="宋体"/>
        <charset val="134"/>
      </rPr>
      <t>一对一遥控器，缓起缓停，四轮避震！</t>
    </r>
    <r>
      <rPr>
        <b/>
        <sz val="9"/>
        <rFont val="Arial"/>
        <charset val="134"/>
      </rPr>
      <t xml:space="preserve">
One-button start, power display, with Bluetooth, high and low speed, USB interface, dynamic music, LED headlights, dazzling lights, with central control, 2.4G one to one remote control, slow start slow stop, four-wheel shock absorber!</t>
    </r>
  </si>
  <si>
    <t xml:space="preserve">  皮座椅Leather seats+20RMB
EVA发泡胎EVAfoam tire+100RMB</t>
  </si>
  <si>
    <r>
      <rPr>
        <b/>
        <sz val="11"/>
        <rFont val="Arial"/>
        <charset val="134"/>
      </rPr>
      <t>288
12V7AH*1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t>
    </r>
  </si>
  <si>
    <r>
      <rPr>
        <b/>
        <sz val="11"/>
        <rFont val="Arial"/>
        <charset val="134"/>
      </rPr>
      <t>288
12V7AH*1</t>
    </r>
    <r>
      <rPr>
        <b/>
        <sz val="11"/>
        <rFont val="宋体"/>
        <charset val="134"/>
      </rPr>
      <t>铅酸电池</t>
    </r>
    <r>
      <rPr>
        <b/>
        <sz val="11"/>
        <rFont val="Arial"/>
        <charset val="134"/>
      </rPr>
      <t xml:space="preserve">
Lead-acid battery 
12V540*4  </t>
    </r>
    <r>
      <rPr>
        <b/>
        <sz val="11"/>
        <rFont val="宋体"/>
        <charset val="134"/>
      </rPr>
      <t>电机</t>
    </r>
    <r>
      <rPr>
        <b/>
        <sz val="11"/>
        <rFont val="Arial"/>
        <charset val="134"/>
      </rPr>
      <t xml:space="preserve"> motor</t>
    </r>
  </si>
  <si>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+ 12V540*4 </t>
    </r>
    <r>
      <rPr>
        <b/>
        <sz val="9"/>
        <color rgb="FFFF0000"/>
        <rFont val="宋体"/>
        <charset val="134"/>
      </rPr>
      <t>电机</t>
    </r>
    <r>
      <rPr>
        <b/>
        <sz val="9"/>
        <color rgb="FFFF0000"/>
        <rFont val="Arial"/>
        <charset val="134"/>
      </rPr>
      <t xml:space="preserve"> motor )                                                     </t>
    </r>
    <r>
      <rPr>
        <b/>
        <sz val="9"/>
        <rFont val="宋体"/>
        <charset val="134"/>
      </rPr>
      <t>一键启动，电量显示，带蓝牙</t>
    </r>
    <r>
      <rPr>
        <b/>
        <sz val="9"/>
        <rFont val="Arial"/>
        <charset val="134"/>
      </rPr>
      <t xml:space="preserve"> </t>
    </r>
    <r>
      <rPr>
        <b/>
        <sz val="9"/>
        <rFont val="宋体"/>
        <charset val="134"/>
      </rPr>
      <t>，高低速</t>
    </r>
    <r>
      <rPr>
        <b/>
        <sz val="9"/>
        <rFont val="Arial"/>
        <charset val="134"/>
      </rPr>
      <t xml:space="preserve"> </t>
    </r>
    <r>
      <rPr>
        <b/>
        <sz val="9"/>
        <rFont val="宋体"/>
        <charset val="134"/>
      </rPr>
      <t>，</t>
    </r>
    <r>
      <rPr>
        <b/>
        <sz val="9"/>
        <rFont val="Arial"/>
        <charset val="134"/>
      </rPr>
      <t>USB</t>
    </r>
    <r>
      <rPr>
        <b/>
        <sz val="9"/>
        <rFont val="宋体"/>
        <charset val="134"/>
      </rPr>
      <t>接口</t>
    </r>
    <r>
      <rPr>
        <b/>
        <sz val="9"/>
        <rFont val="Arial"/>
        <charset val="134"/>
      </rPr>
      <t xml:space="preserve"> </t>
    </r>
    <r>
      <rPr>
        <b/>
        <sz val="9"/>
        <rFont val="宋体"/>
        <charset val="134"/>
      </rPr>
      <t>，动感音乐，</t>
    </r>
    <r>
      <rPr>
        <b/>
        <sz val="9"/>
        <rFont val="Arial"/>
        <charset val="134"/>
      </rPr>
      <t xml:space="preserve">LED </t>
    </r>
    <r>
      <rPr>
        <b/>
        <sz val="9"/>
        <rFont val="宋体"/>
        <charset val="134"/>
      </rPr>
      <t>大灯</t>
    </r>
    <r>
      <rPr>
        <b/>
        <sz val="9"/>
        <rFont val="Arial"/>
        <charset val="134"/>
      </rPr>
      <t xml:space="preserve"> </t>
    </r>
    <r>
      <rPr>
        <b/>
        <sz val="9"/>
        <rFont val="宋体"/>
        <charset val="134"/>
      </rPr>
      <t>，炫彩灯光，带中控，</t>
    </r>
    <r>
      <rPr>
        <b/>
        <sz val="9"/>
        <rFont val="Arial"/>
        <charset val="134"/>
      </rPr>
      <t xml:space="preserve">2.4G </t>
    </r>
    <r>
      <rPr>
        <b/>
        <sz val="9"/>
        <rFont val="宋体"/>
        <charset val="134"/>
      </rPr>
      <t>一对一遥控器，缓起缓停，四轮避震！</t>
    </r>
    <r>
      <rPr>
        <b/>
        <sz val="9"/>
        <rFont val="Arial"/>
        <charset val="134"/>
      </rPr>
      <t xml:space="preserve">
One-button start, power display, with Bluetooth, high and low speed, USB interface, dynamic music, LED headlights, dazzling lights, with central control, 2.4G one to one remote control, slow start slow stop, four-wheel shock absorber!</t>
    </r>
  </si>
  <si>
    <r>
      <rPr>
        <b/>
        <sz val="11"/>
        <rFont val="Arial"/>
        <charset val="134"/>
      </rPr>
      <t>288
12V7AH*1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</si>
  <si>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r>
      <rPr>
        <sz val="10"/>
        <rFont val="方正公文小标宋"/>
        <charset val="134"/>
      </rPr>
      <t>烤漆：</t>
    </r>
    <r>
      <rPr>
        <sz val="10"/>
        <rFont val="Arial"/>
        <charset val="134"/>
      </rPr>
      <t xml:space="preserve">
</t>
    </r>
    <r>
      <rPr>
        <sz val="10"/>
        <rFont val="方正公文小标宋"/>
        <charset val="134"/>
      </rPr>
      <t>粉</t>
    </r>
    <r>
      <rPr>
        <sz val="10"/>
        <rFont val="Arial"/>
        <charset val="134"/>
      </rPr>
      <t xml:space="preserve"> </t>
    </r>
    <r>
      <rPr>
        <sz val="10"/>
        <rFont val="方正公文小标宋"/>
        <charset val="134"/>
      </rPr>
      <t>绿</t>
    </r>
    <r>
      <rPr>
        <sz val="10"/>
        <rFont val="Arial"/>
        <charset val="134"/>
      </rPr>
      <t xml:space="preserve"> </t>
    </r>
    <r>
      <rPr>
        <sz val="10"/>
        <rFont val="方正公文小标宋"/>
        <charset val="134"/>
      </rPr>
      <t>黑</t>
    </r>
    <r>
      <rPr>
        <sz val="10"/>
        <rFont val="Arial"/>
        <charset val="134"/>
      </rPr>
      <t xml:space="preserve"> </t>
    </r>
    <r>
      <rPr>
        <sz val="10"/>
        <rFont val="方正公文小标宋"/>
        <charset val="134"/>
      </rPr>
      <t>灰</t>
    </r>
    <r>
      <rPr>
        <sz val="10"/>
        <rFont val="Arial"/>
        <charset val="134"/>
      </rPr>
      <t xml:space="preserve">
Baking Paint:
Pink, green, black and gray</t>
    </r>
  </si>
  <si>
    <r>
      <rPr>
        <b/>
        <sz val="11"/>
        <rFont val="Arial"/>
        <charset val="134"/>
      </rPr>
      <t>288
12V7AH*1</t>
    </r>
    <r>
      <rPr>
        <b/>
        <sz val="11"/>
        <rFont val="宋体"/>
        <charset val="134"/>
      </rPr>
      <t>铅酸电池</t>
    </r>
    <r>
      <rPr>
        <b/>
        <sz val="11"/>
        <rFont val="Arial"/>
        <charset val="134"/>
      </rPr>
      <t xml:space="preserve">
Lead-acid battery 
12V540*4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 </t>
    </r>
  </si>
  <si>
    <t>YBK</t>
  </si>
  <si>
    <t xml:space="preserve">8188                               
12V7A*1铅酸电池
Lead-acid battery 
12V380*4 电机 motor  </t>
  </si>
  <si>
    <r>
      <rPr>
        <sz val="10"/>
        <rFont val="方正公文小标宋"/>
        <charset val="134"/>
      </rPr>
      <t>白色</t>
    </r>
    <r>
      <rPr>
        <sz val="10"/>
        <rFont val="Arial"/>
        <charset val="134"/>
      </rPr>
      <t xml:space="preserve">                        white</t>
    </r>
  </si>
  <si>
    <t>127*75.5*60 CM</t>
  </si>
  <si>
    <t>17.5KG 20KG</t>
  </si>
  <si>
    <r>
      <rPr>
        <sz val="9"/>
        <color rgb="FFFF0000"/>
        <rFont val="方正粗黑宋简体"/>
        <charset val="134"/>
      </rPr>
      <t xml:space="preserve">(12V7A*1铅酸电池Lead-acid battery + 12V380*4  电机 motor )   </t>
    </r>
    <r>
      <rPr>
        <sz val="9"/>
        <rFont val="方正粗黑宋简体"/>
        <charset val="134"/>
      </rPr>
      <t xml:space="preserve">                  
功能：手机智能遥控器，高开门，一键启动，早教功能， 缓启动 音乐，故事，英语，电量显示，USB插口，SD插口，MP3插口，动感炫灯，                      
 Features: mobile smart remote control, high door, one button start, early education function, slow start music, story, English, power display, USB jack, SD jack, MP3 jack, dynamic dazzle lamp,</t>
    </r>
  </si>
  <si>
    <t xml:space="preserve">皮座Leather seats +20RMB                                                                                 EVA轮EVA soft wheel +70RMB       </t>
  </si>
  <si>
    <t xml:space="preserve">8188                               
12V7A*1铅酸电池
Lead-acid battery 
12V380*4 电机 motor  
烤漆  paint 
</t>
  </si>
  <si>
    <r>
      <rPr>
        <sz val="10"/>
        <rFont val="方正公文小标宋"/>
        <charset val="134"/>
      </rPr>
      <t>烤漆</t>
    </r>
    <r>
      <rPr>
        <sz val="10"/>
        <rFont val="Arial"/>
        <charset val="134"/>
      </rPr>
      <t xml:space="preserve">                              
paint 
</t>
    </r>
    <r>
      <rPr>
        <sz val="10"/>
        <rFont val="方正公文小标宋"/>
        <charset val="134"/>
      </rPr>
      <t>红色</t>
    </r>
    <r>
      <rPr>
        <sz val="10"/>
        <rFont val="Arial"/>
        <charset val="134"/>
      </rPr>
      <t xml:space="preserve">  </t>
    </r>
    <r>
      <rPr>
        <sz val="10"/>
        <rFont val="方正公文小标宋"/>
        <charset val="134"/>
      </rPr>
      <t>黑色</t>
    </r>
    <r>
      <rPr>
        <sz val="10"/>
        <rFont val="Arial"/>
        <charset val="134"/>
      </rPr>
      <t xml:space="preserve">                                         
Red  black </t>
    </r>
  </si>
  <si>
    <t xml:space="preserve">8189                               
12V7A*1铅酸电池
Lead-acid battery 
12V380*4 电机 motor  </t>
  </si>
  <si>
    <t xml:space="preserve">8189                               
12V7A*1铅酸电池
Lead-acid battery 
12V380*4 电机 motor  
烤漆  paint 
</t>
  </si>
  <si>
    <r>
      <rPr>
        <sz val="10"/>
        <rFont val="方正公文小标宋"/>
        <charset val="134"/>
      </rPr>
      <t>红色</t>
    </r>
    <r>
      <rPr>
        <sz val="10"/>
        <rFont val="Arial"/>
        <charset val="134"/>
      </rPr>
      <t>*</t>
    </r>
    <r>
      <rPr>
        <sz val="10"/>
        <rFont val="方正公文小标宋"/>
        <charset val="134"/>
      </rPr>
      <t>白色</t>
    </r>
    <r>
      <rPr>
        <sz val="10"/>
        <rFont val="Arial"/>
        <charset val="134"/>
      </rPr>
      <t xml:space="preserve">                       
Red * white</t>
    </r>
  </si>
  <si>
    <t xml:space="preserve">8188                               
12V7A*1铅酸电池
Lead-acid battery 
12V380*4 电机 motor  
烤漆  paint </t>
  </si>
  <si>
    <t xml:space="preserve">916                               
12V7A*1铅酸电池
Lead-acid battery 
12V380*4 电机 motor  </t>
  </si>
  <si>
    <r>
      <rPr>
        <sz val="10"/>
        <rFont val="方正公文小标宋"/>
        <charset val="134"/>
      </rPr>
      <t>红，白，军绿</t>
    </r>
    <r>
      <rPr>
        <sz val="10"/>
        <rFont val="Arial"/>
        <charset val="134"/>
      </rPr>
      <t xml:space="preserve">
Red, white, army green</t>
    </r>
  </si>
  <si>
    <t>134*63*58 CM</t>
  </si>
  <si>
    <t>19KG 
22KG</t>
  </si>
  <si>
    <r>
      <rPr>
        <sz val="9"/>
        <color rgb="FFFF0000"/>
        <rFont val="方正粗黑宋简体"/>
        <charset val="134"/>
      </rPr>
      <t xml:space="preserve">(12V7A*1铅酸电池Lead-acid battery + 12V380*4  电机 motor )                     
</t>
    </r>
    <r>
      <rPr>
        <sz val="9"/>
        <rFont val="方正粗黑宋简体"/>
        <charset val="134"/>
      </rPr>
      <t>高开门，一键启动，早教功能，前后静音摇摆 三档调节功能 缓启动 音乐，故事，英语，电量显示，USB插口，MP3插口，动感炫灯，12付7大电瓶.四轮驱动 带多首音乐 
High door, one button start, early education function, before and after mute swing three adjustment function slow start music, story, English, power display, USB jack, MP3 jack, dynamic light, 12 pay 7 batteries. Four-wheel drive with multiple tracks</t>
    </r>
  </si>
  <si>
    <t xml:space="preserve">916                               
12V7A*1铅酸电池
Lead-acid battery 
12V380*4 电机 motor  
烤漆    paint    </t>
  </si>
  <si>
    <t xml:space="preserve">918                               
12V7A*1铅酸电池
Lead-acid battery 
12V380*4 电机 motor  </t>
  </si>
  <si>
    <r>
      <rPr>
        <sz val="10"/>
        <rFont val="方正公文小标宋"/>
        <charset val="134"/>
      </rPr>
      <t>红，白，</t>
    </r>
    <r>
      <rPr>
        <sz val="10"/>
        <rFont val="Arial"/>
        <charset val="134"/>
      </rPr>
      <t xml:space="preserve">
Red, white, </t>
    </r>
  </si>
  <si>
    <t xml:space="preserve">918                               
12V7A*1铅酸电池
Lead-acid battery 
12V380*4 电机 motor  
烤漆    paint    </t>
  </si>
  <si>
    <t xml:space="preserve">988                              
12V7A*1铅酸电池
Lead-acid battery 
12V550*2 电机 motor  </t>
  </si>
  <si>
    <r>
      <rPr>
        <sz val="10"/>
        <rFont val="方正公文小标宋"/>
        <charset val="134"/>
      </rPr>
      <t>灰，红，蓝</t>
    </r>
    <r>
      <rPr>
        <sz val="10"/>
        <rFont val="Arial"/>
        <charset val="134"/>
      </rPr>
      <t xml:space="preserve">                          
Gray, red, blue</t>
    </r>
  </si>
  <si>
    <t>131*90*93CM</t>
  </si>
  <si>
    <t>24.2KG 28.7KG</t>
  </si>
  <si>
    <r>
      <rPr>
        <sz val="9"/>
        <color rgb="FFFF0000"/>
        <rFont val="方正粗黑宋简体"/>
        <charset val="134"/>
      </rPr>
      <t xml:space="preserve">(12V7A*1铅酸电池Lead-acid battery + 12V550*2  电机 motor )                             
</t>
    </r>
    <r>
      <rPr>
        <sz val="9"/>
        <rFont val="方正粗黑宋简体"/>
        <charset val="134"/>
      </rPr>
      <t>中控音乐版，USB，蓝牙，方向盘侧面，2.4G遥控，缓启动前进后退，双人座，拉杆，双开门，方向盘一键安装，LED大灯，LED探照灯，静音皮带轮子，四轮避震                                                                                                                   
Central control music version, USB, Bluetooth, steering wheel side, 2.4G remote control, slow start forward and backward, double seat, pull rod, double door, one button installation of the steering wheel, LED headlight, LED searchlight, silent belt wheel, four wheel shock absorption</t>
    </r>
  </si>
  <si>
    <t xml:space="preserve">皮座Leather seats +30RMB                                                                                 EVA轮EVA soft wheel +110RMB       </t>
  </si>
  <si>
    <t xml:space="preserve">EN71.62115
.ASTM963
.GCC.证书 </t>
  </si>
  <si>
    <t xml:space="preserve">988                              
12V7A*1铅酸电池
Lead-acid battery 
12V390*4 电机 motor  </t>
  </si>
  <si>
    <r>
      <rPr>
        <sz val="9"/>
        <color rgb="FFFF0000"/>
        <rFont val="方正粗黑宋简体"/>
        <charset val="134"/>
      </rPr>
      <t xml:space="preserve">(12V7A*1铅酸电池Lead-acid battery + 12V390*4  电机 motor )                             
</t>
    </r>
    <r>
      <rPr>
        <sz val="9"/>
        <rFont val="方正粗黑宋简体"/>
        <charset val="134"/>
      </rPr>
      <t>中控音乐版，USB，蓝牙，方向盘侧面，2.4G遥控，缓启动前进后退，双人座，拉杆，双开门，方向盘一键安装，LED大灯，LED探照灯，静音皮带轮子，四轮避震                                                                                                                   
Central control music version, USB, Bluetooth, steering wheel side, 2.4G remote control, slow start forward and backward, double seat, pull rod, double door, one button installation of the steering wheel, LED headlight, LED searchlight, silent belt wheel, four wheel shock absorption</t>
    </r>
  </si>
  <si>
    <t xml:space="preserve">988                              
12V10A*1铅酸电池
Lead-acid battery 
12V390*4 电机 motor  </t>
  </si>
  <si>
    <r>
      <rPr>
        <sz val="9"/>
        <color rgb="FFFF0000"/>
        <rFont val="方正粗黑宋简体"/>
        <charset val="134"/>
      </rPr>
      <t xml:space="preserve">(12V10A*1铅酸电池Lead-acid battery + 12V390*4  电机 motor )                             
</t>
    </r>
    <r>
      <rPr>
        <sz val="9"/>
        <rFont val="方正粗黑宋简体"/>
        <charset val="134"/>
      </rPr>
      <t>中控音乐版，USB，蓝牙，方向盘侧面，2.4G遥控，缓启动前进后退，双人座，拉杆，双开门，方向盘一键安装，LED大灯，LED探照灯，静音皮带轮子，四轮避震                                                                                                                   
Central control music version, USB, Bluetooth, steering wheel side, 2.4G remote control, slow start forward and backward, double seat, pull rod, double door, one button installation of the steering wheel, LED headlight, LED searchlight, silent belt wheel, four wheel shock absorption</t>
    </r>
  </si>
  <si>
    <t xml:space="preserve">788                              
12V7A*1铅酸电池
Lead-acid battery 
12V550*2 电机 motor  </t>
  </si>
  <si>
    <r>
      <rPr>
        <sz val="10"/>
        <rFont val="方正公文小标宋"/>
        <charset val="134"/>
      </rPr>
      <t>红</t>
    </r>
    <r>
      <rPr>
        <sz val="10"/>
        <rFont val="Arial"/>
        <charset val="134"/>
      </rPr>
      <t>,</t>
    </r>
    <r>
      <rPr>
        <sz val="10"/>
        <rFont val="方正公文小标宋"/>
        <charset val="134"/>
      </rPr>
      <t>蓝</t>
    </r>
    <r>
      <rPr>
        <sz val="10"/>
        <rFont val="Arial"/>
        <charset val="134"/>
      </rPr>
      <t>,</t>
    </r>
    <r>
      <rPr>
        <sz val="10"/>
        <rFont val="方正公文小标宋"/>
        <charset val="134"/>
      </rPr>
      <t>黄</t>
    </r>
    <r>
      <rPr>
        <sz val="10"/>
        <rFont val="Arial"/>
        <charset val="134"/>
      </rPr>
      <t>,
Red, blue, yellow,</t>
    </r>
  </si>
  <si>
    <t>145*90*100CM</t>
  </si>
  <si>
    <t>28.9KG 32.4KG</t>
  </si>
  <si>
    <r>
      <rPr>
        <sz val="9"/>
        <color rgb="FFFF0000"/>
        <rFont val="方正粗黑宋简体"/>
        <charset val="134"/>
      </rPr>
      <t xml:space="preserve">(12V7A*1铅酸电池Lead-acid battery + 12V550*2  电机 motor )                             
</t>
    </r>
    <r>
      <rPr>
        <sz val="9"/>
        <rFont val="方正粗黑宋简体"/>
        <charset val="134"/>
      </rPr>
      <t>蓝牙音乐早教英文讲故事,USB,MP3。支持手机遥控APP。双开门。电动翻斗。自动升降。摇摆。LED灯。双人座。2.4G一对一遥控。配戴儿童玩耍工具
Bluetooth music early education English storytelling,USB,MP3. Support mobile remote control APP. Double doors. Electric skip. Automatic lifting. Sway. LED lights. Double seat. 2.4G one-to-one remote control. Wear children's play tools</t>
    </r>
  </si>
  <si>
    <t xml:space="preserve">皮座Leather seats +30RMB                                                                                 EVA轮EVA soft wheel +110RMB     
警示筒Warning cylinder+10RMB  </t>
  </si>
  <si>
    <t xml:space="preserve">788                              
12V7A*1铅酸电池
Lead-acid battery 
12V390*4 电机 motor  </t>
  </si>
  <si>
    <r>
      <rPr>
        <sz val="9"/>
        <color rgb="FFFF0000"/>
        <rFont val="方正粗黑宋简体"/>
        <charset val="134"/>
      </rPr>
      <t xml:space="preserve">(12V7A*1铅酸电池Lead-acid battery + 12V390*4  电机 motor )                             
</t>
    </r>
    <r>
      <rPr>
        <sz val="9"/>
        <rFont val="方正粗黑宋简体"/>
        <charset val="134"/>
      </rPr>
      <t>蓝牙音乐早教英文讲故事,USB,MP3。支持手机遥控APP。双开门。电动翻斗。自动升降。摇摆。LED灯。双人座。2.4G一对一遥控。配戴儿童玩耍工具
Bluetooth music early education English storytelling,USB,MP3. Support mobile remote control APP. Double doors. Electric skip. Automatic lifting. Sway. LED lights. Double seat. 2.4G one-to-one remote control. Wear children's play tools</t>
    </r>
  </si>
  <si>
    <t xml:space="preserve">788                              
12V10A*1铅酸电池
Lead-acid battery 
12V390*4 电机 motor  </t>
  </si>
  <si>
    <r>
      <rPr>
        <sz val="9"/>
        <color rgb="FFFF0000"/>
        <rFont val="方正粗黑宋简体"/>
        <charset val="134"/>
      </rPr>
      <t xml:space="preserve">(12V10A*1铅酸电池Lead-acid battery + 12V390*4  电机 motor )                             
</t>
    </r>
    <r>
      <rPr>
        <sz val="9"/>
        <rFont val="方正粗黑宋简体"/>
        <charset val="134"/>
      </rPr>
      <t>蓝牙音乐早教英文讲故事,USB,MP3。支持手机遥控APP。双开门。电动翻斗。自动升降。摇摆。LED灯。双人座。2.4G一对一遥控。配戴儿童玩耍工具
Bluetooth music early education English storytelling,USB,MP3. Support mobile remote control APP. Double doors. Electric skip. Automatic lifting. Sway. LED lights. Double seat. 2.4G one-to-one remote control. Wear children's play tools</t>
    </r>
  </si>
  <si>
    <t xml:space="preserve">688                              
12V7A*1铅酸电池
Lead-acid battery 
12V550*2 电机 motor  </t>
  </si>
  <si>
    <r>
      <rPr>
        <sz val="10"/>
        <rFont val="方正公文小标宋"/>
        <charset val="134"/>
      </rPr>
      <t>蓝</t>
    </r>
    <r>
      <rPr>
        <sz val="10"/>
        <rFont val="Arial"/>
        <charset val="134"/>
      </rPr>
      <t>,</t>
    </r>
    <r>
      <rPr>
        <sz val="10"/>
        <rFont val="方正公文小标宋"/>
        <charset val="134"/>
      </rPr>
      <t>红</t>
    </r>
    <r>
      <rPr>
        <sz val="10"/>
        <rFont val="Arial"/>
        <charset val="134"/>
      </rPr>
      <t>,</t>
    </r>
    <r>
      <rPr>
        <sz val="10"/>
        <rFont val="方正公文小标宋"/>
        <charset val="134"/>
      </rPr>
      <t>黄</t>
    </r>
    <r>
      <rPr>
        <sz val="10"/>
        <rFont val="Arial"/>
        <charset val="134"/>
      </rPr>
      <t>,</t>
    </r>
    <r>
      <rPr>
        <sz val="10"/>
        <rFont val="方正公文小标宋"/>
        <charset val="134"/>
      </rPr>
      <t>绿</t>
    </r>
    <r>
      <rPr>
        <sz val="10"/>
        <rFont val="Arial"/>
        <charset val="134"/>
      </rPr>
      <t xml:space="preserve">                      
Blue, red, yellow, green</t>
    </r>
  </si>
  <si>
    <t>130*85*69CM</t>
  </si>
  <si>
    <t>22KG 
27KG</t>
  </si>
  <si>
    <r>
      <rPr>
        <sz val="9"/>
        <color rgb="FFFF0000"/>
        <rFont val="方正粗黑宋简体"/>
        <charset val="134"/>
      </rPr>
      <t xml:space="preserve">(12V7A*1铅酸电池Lead-acid battery + 12V550*2  电机 motor )                             
</t>
    </r>
    <r>
      <rPr>
        <sz val="9"/>
        <rFont val="方正粗黑宋简体"/>
        <charset val="134"/>
      </rPr>
      <t>大轮子，摇摆，早教音乐，USB,MP3,2.4G一对一遥控，加大座椅，便携式拉杆等，12v7A 大电瓶，电机双驱550,10000,45瓦，四驱390电机转速16000,35瓦                                                                                                                   Enlarging wheel, rocking, early education music, USB,MP3,2.4G one to one remote control, enlarging seat, portable pull rod, etc., 12v7A large battery, motor dual drive 550, 1000045 watts, four-drive 390 motor speed 1600035 wattsc.</t>
    </r>
  </si>
  <si>
    <t xml:space="preserve">皮座Leather seats +25RMB                                                                                 EVA轮EVA soft wheel +110RMB     </t>
  </si>
  <si>
    <t xml:space="preserve">688                              
12V7A*1铅酸电池
Lead-acid battery 
12V390*4 电机 motor  </t>
  </si>
  <si>
    <r>
      <rPr>
        <sz val="9"/>
        <color rgb="FFFF0000"/>
        <rFont val="方正粗黑宋简体"/>
        <charset val="134"/>
      </rPr>
      <t xml:space="preserve">(12V7A*1铅酸电池Lead-acid battery + 12V390*4  电机 motor )                             
</t>
    </r>
    <r>
      <rPr>
        <sz val="9"/>
        <rFont val="方正粗黑宋简体"/>
        <charset val="134"/>
      </rPr>
      <t>大轮子，摇摆，早教音乐，USB,MP3,2.4G一对一遥控，加大座椅，便携式拉杆等，12v7A 大电瓶，电机双驱550,10000,45瓦，四驱390电机转速16000,35瓦                                                                                                                   Enlarging wheel, rocking, early education music, USB,MP3,2.4G one to one remote control, enlarging seat, portable pull rod, etc., 12v7A large battery, motor dual drive 550, 1000045 watts, four-drive 390 motor speed 1600035 wattsc.</t>
    </r>
  </si>
  <si>
    <t xml:space="preserve">688                              
12V10A*1铅酸电池
Lead-acid battery 
12V390*4 电机 motor  </t>
  </si>
  <si>
    <r>
      <rPr>
        <sz val="9"/>
        <color rgb="FFFF0000"/>
        <rFont val="方正粗黑宋简体"/>
        <charset val="134"/>
      </rPr>
      <t xml:space="preserve">(12V10A*1铅酸电池Lead-acid battery + 12V390*4  电机 motor )                             
</t>
    </r>
    <r>
      <rPr>
        <sz val="9"/>
        <rFont val="方正粗黑宋简体"/>
        <charset val="134"/>
      </rPr>
      <t>大轮子，摇摆，早教音乐，USB,MP3,2.4G一对一遥控，加大座椅，便携式拉杆等，12v7A 大电瓶，电机双驱550,10000,45瓦，四驱390电机转速16000,35瓦                                                                                                                   Enlarging wheel, rocking, early education music, USB,MP3,2.4G one to one remote control, enlarging seat, portable pull rod, etc., 12v7A large battery, motor dual drive 550, 1000045 watts, four-drive 390 motor speed 1600035 wattsc.</t>
    </r>
  </si>
  <si>
    <t xml:space="preserve">588                              
12V7A*1铅酸电池
Lead-acid battery 
12V550*2 电机 motor  </t>
  </si>
  <si>
    <r>
      <rPr>
        <sz val="10"/>
        <rFont val="方正公文小标宋"/>
        <charset val="134"/>
      </rPr>
      <t>红、白、蓝、黑</t>
    </r>
    <r>
      <rPr>
        <sz val="10"/>
        <rFont val="Arial"/>
        <charset val="134"/>
      </rPr>
      <t xml:space="preserve">                 
Red,white,blue,black</t>
    </r>
  </si>
  <si>
    <t>135*95*90CM</t>
  </si>
  <si>
    <t>27KG 
32KG</t>
  </si>
  <si>
    <r>
      <rPr>
        <sz val="9"/>
        <color rgb="FFFF0000"/>
        <rFont val="方正粗黑宋简体"/>
        <charset val="134"/>
      </rPr>
      <t xml:space="preserve">(12V7A*1铅酸电池Lead-acid battery + 12V550*2  电机 motor )                             
</t>
    </r>
    <r>
      <rPr>
        <sz val="9"/>
        <rFont val="方正粗黑宋简体"/>
        <charset val="134"/>
      </rPr>
      <t>加大炫酷轮子。摇摆，独立悬挂避震，早教音乐，USB,MP3，2.4g一对一遥控。加大座椅，,便携式拉杆等。
Add cool wheels. Swing, independent suspension shock absorber, early education music, USB,MP3, 2.4g one-to-one remote control. Large seats, portable pull rods, etc.</t>
    </r>
  </si>
  <si>
    <t xml:space="preserve">皮座Leather seats +30RMB                                                                                 EVA轮EVA soft wheel +110RMB     </t>
  </si>
  <si>
    <t xml:space="preserve">588                              
12V7A*1铅酸电池
Lead-acid battery 
12V390*4 电机 motor  </t>
  </si>
  <si>
    <r>
      <rPr>
        <sz val="9"/>
        <color rgb="FFFF0000"/>
        <rFont val="方正粗黑宋简体"/>
        <charset val="134"/>
      </rPr>
      <t xml:space="preserve">(12V7A*1铅酸电池Lead-acid battery + 12V390*4  电机 motor )                             
</t>
    </r>
    <r>
      <rPr>
        <sz val="9"/>
        <rFont val="方正粗黑宋简体"/>
        <charset val="134"/>
      </rPr>
      <t>加大炫酷轮子。摇摆，独立悬挂避震，早教音乐，USB,MP3，2.4g一对一遥控。加大座椅，,便携式拉杆等。
Add cool wheels. Swing, independent suspension shock absorber, early education music, USB,MP3, 2.4g one-to-one remote control. Large seats, portable pull rods, etc.</t>
    </r>
  </si>
  <si>
    <t xml:space="preserve">588                              
12V10A*1铅酸电池
Lead-acid battery 
12V390*4 电机 motor  </t>
  </si>
  <si>
    <r>
      <rPr>
        <sz val="9"/>
        <color rgb="FFFF0000"/>
        <rFont val="方正粗黑宋简体"/>
        <charset val="134"/>
      </rPr>
      <t xml:space="preserve">(12V10A*1铅酸电池Lead-acid battery + 12V390*4  电机 motor )                             
</t>
    </r>
    <r>
      <rPr>
        <sz val="9"/>
        <rFont val="方正粗黑宋简体"/>
        <charset val="134"/>
      </rPr>
      <t>加大炫酷轮子。摇摆，独立悬挂避震，早教音乐，USB,MP3，2.4g一对一遥控。加大座椅，,便携式拉杆等。
Add cool wheels. Swing, independent suspension shock absorber, early education music, USB,MP3, 2.4g one-to-one remote control. Large seats, portable pull rods, etc.</t>
    </r>
  </si>
  <si>
    <t xml:space="preserve">X5RR                            
12V7A*1铅酸电池
Lead-acid battery 
12V390*4 电机 motor  </t>
  </si>
  <si>
    <r>
      <rPr>
        <sz val="10"/>
        <rFont val="方正公文小标宋"/>
        <charset val="134"/>
      </rPr>
      <t>红，黄，白</t>
    </r>
    <r>
      <rPr>
        <sz val="10"/>
        <rFont val="Arial"/>
        <charset val="134"/>
      </rPr>
      <t xml:space="preserve">
Red, yellow, white</t>
    </r>
  </si>
  <si>
    <t>126X73X70CM</t>
  </si>
  <si>
    <t>21.8KG 
26.5KG</t>
  </si>
  <si>
    <r>
      <rPr>
        <sz val="9"/>
        <color rgb="FFFF0000"/>
        <rFont val="方正粗黑宋简体"/>
        <charset val="134"/>
      </rPr>
      <t xml:space="preserve">(12V7A*1铅酸电池Lead-acid battery + 12V390*4  电机 motor )                             
</t>
    </r>
    <r>
      <rPr>
        <sz val="9"/>
        <rFont val="方正粗黑宋简体"/>
        <charset val="134"/>
      </rPr>
      <t>前后摇摆，中控音乐版，USB，蓝牙，LED大灯，探照灯，双开门，四轮避震，遥控。
Rocking back and forth, central control music version, USB, Bluetooth, LED headlights, searchlights, double doors, four-wheel shock absorber, remote control.</t>
    </r>
  </si>
  <si>
    <t xml:space="preserve">皮座椅Leather seats+20RMB  
EVA发泡胎EVAfoam tire70RMB    
烤漆Baking Paint +60RMB                </t>
  </si>
  <si>
    <t xml:space="preserve">EN71.62115
.ASTM963
.GCC.cpc.bo证书 </t>
  </si>
  <si>
    <t xml:space="preserve">X5RR                              
12V10A*1铅酸电池
Lead-acid battery 
12V390*4 电机 motor  </t>
  </si>
  <si>
    <r>
      <rPr>
        <sz val="9"/>
        <color rgb="FFFF0000"/>
        <rFont val="方正粗黑宋简体"/>
        <charset val="134"/>
      </rPr>
      <t xml:space="preserve">(12V10A*1铅酸电池Lead-acid battery + 12V390*4  电机 motor )                             
</t>
    </r>
    <r>
      <rPr>
        <sz val="9"/>
        <rFont val="方正粗黑宋简体"/>
        <charset val="134"/>
      </rPr>
      <t>前后摇摆，中控音乐版，USB，蓝牙，LED大灯，探照灯，双开门，四轮避震，遥控。
Rocking back and forth, central control music version, USB, Bluetooth, LED headlights, searchlights, double doors, four-wheel shock absorber, remote control.</t>
    </r>
  </si>
  <si>
    <t>KS</t>
  </si>
  <si>
    <t xml:space="preserve">5988                      
亲子电动车   
Parent-child electric vehicle                    
12V7A*1铅酸电池
Lead-acid battery 
12V540*2 电机 motor  </t>
  </si>
  <si>
    <r>
      <rPr>
        <sz val="10"/>
        <rFont val="方正公文小标宋"/>
        <charset val="134"/>
      </rPr>
      <t>白色</t>
    </r>
    <r>
      <rPr>
        <sz val="10"/>
        <rFont val="Arial"/>
        <charset val="134"/>
      </rPr>
      <t xml:space="preserve"> </t>
    </r>
    <r>
      <rPr>
        <sz val="10"/>
        <rFont val="方正公文小标宋"/>
        <charset val="134"/>
      </rPr>
      <t>绿色</t>
    </r>
    <r>
      <rPr>
        <sz val="10"/>
        <rFont val="Arial"/>
        <charset val="134"/>
      </rPr>
      <t xml:space="preserve"> </t>
    </r>
    <r>
      <rPr>
        <sz val="10"/>
        <rFont val="方正公文小标宋"/>
        <charset val="134"/>
      </rPr>
      <t>红色</t>
    </r>
    <r>
      <rPr>
        <sz val="10"/>
        <rFont val="Arial"/>
        <charset val="134"/>
      </rPr>
      <t xml:space="preserve">        
White, green, red,  </t>
    </r>
  </si>
  <si>
    <t xml:space="preserve">170*75*58CM  </t>
  </si>
  <si>
    <t>21.3KG   25.5KG</t>
  </si>
  <si>
    <r>
      <rPr>
        <sz val="9"/>
        <color rgb="FFFF0000"/>
        <rFont val="方正粗黑宋简体"/>
        <charset val="134"/>
      </rPr>
      <t xml:space="preserve">(12V7A*1铅酸电池Lead-acid battery + 12V540*2  电机 motor )                             </t>
    </r>
    <r>
      <rPr>
        <sz val="9"/>
        <rFont val="方正粗黑宋简体"/>
        <charset val="134"/>
      </rPr>
      <t>亲子互动踏板    踏板承重60公斤 ,推把可控制前进后退,同时推把可以控制转向        音乐早教高清喇叭、双开门、   一键启动、 一对一蓝牙遥控、USB接口、电量显示、英文故事  四轮减震                                                                                                                                            parent-child interactive pedal pedal bearing 60 kg, push the handle can control forward and backward, at the same time push the handle can control the turning music HD speaker, double door, one button start, one-to-one Bluetooth remote control, USB interface, power display, four-wheel shock</t>
    </r>
  </si>
  <si>
    <t xml:space="preserve">皮座椅Leather seats+25RMB                                                                                    EVA发泡胎EVAfoam tire+60RMB       </t>
  </si>
  <si>
    <t xml:space="preserve">5988                      
亲子电动车   
Parent-child electric vehicle                    
12V7A*1铅酸电池
Lead-acid battery 
12V540*4 电机 motor  </t>
  </si>
  <si>
    <r>
      <rPr>
        <sz val="9"/>
        <color rgb="FFFF0000"/>
        <rFont val="方正粗黑宋简体"/>
        <charset val="134"/>
      </rPr>
      <t xml:space="preserve">(12V7A*1铅酸电池Lead-acid battery + 12V540*4  电机 motor )                             </t>
    </r>
    <r>
      <rPr>
        <sz val="9"/>
        <rFont val="方正粗黑宋简体"/>
        <charset val="134"/>
      </rPr>
      <t>亲子互动踏板    踏板承重60公斤 ,推把可控制前进后退,同时推把可以控制转向        音乐早教高清喇叭、双开门、   一键启动、 一对一蓝牙遥控、USB接口、电量显示、英文故事  四轮减震                                                                                                                                            parent-child interactive pedal pedal bearing 60 kg, push the handle can control forward and backward, at the same time push the handle can control the turning music HD speaker, double door, one button start, one-to-one Bluetooth remote control, USB interface, power display, four-wheel shock</t>
    </r>
  </si>
  <si>
    <t>5988                      
亲子电动车   
Parent-child electric vehicle                    
12V7A*1铅酸电池
Lead-acid battery 
12V540*2 电机 motor  
烤漆  paint</t>
  </si>
  <si>
    <r>
      <rPr>
        <sz val="10"/>
        <rFont val="方正公文小标宋"/>
        <charset val="134"/>
      </rPr>
      <t>烤漆</t>
    </r>
    <r>
      <rPr>
        <sz val="10"/>
        <rFont val="Arial"/>
        <charset val="134"/>
      </rPr>
      <t xml:space="preserve">                              
paint                                        
</t>
    </r>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烤漆银</t>
    </r>
    <r>
      <rPr>
        <sz val="10"/>
        <rFont val="Arial"/>
        <charset val="134"/>
      </rPr>
      <t xml:space="preserve">,                               
Paint red 
paint black 
paint silver   </t>
    </r>
  </si>
  <si>
    <t>5988                      
亲子电动车   
Parent-child electric vehicle                    
12V7A*1铅酸电池
Lead-acid battery 
12V540*4 电机 motor  
烤漆  paint</t>
  </si>
  <si>
    <t>SZ</t>
  </si>
  <si>
    <t xml:space="preserve">0688                          
12V7A*1铅酸电池
Lead-acid battery 
12V390*4 电机 motor  </t>
  </si>
  <si>
    <r>
      <rPr>
        <sz val="10"/>
        <rFont val="方正公文小标宋"/>
        <charset val="134"/>
      </rPr>
      <t>白色，</t>
    </r>
    <r>
      <rPr>
        <sz val="10"/>
        <rFont val="Arial"/>
        <charset val="134"/>
      </rPr>
      <t xml:space="preserve">
White,</t>
    </r>
  </si>
  <si>
    <t>120*75*55CM</t>
  </si>
  <si>
    <t>19.5KG 24KG</t>
  </si>
  <si>
    <r>
      <rPr>
        <sz val="9"/>
        <color rgb="FFFF0000"/>
        <rFont val="方正粗黑宋简体"/>
        <charset val="134"/>
      </rPr>
      <t xml:space="preserve"> (12V7A*1铅酸电池Lead-acid battery + 12V380*4  电机 motor )      </t>
    </r>
    <r>
      <rPr>
        <sz val="9"/>
        <rFont val="方正粗黑宋简体"/>
        <charset val="134"/>
      </rPr>
      <t xml:space="preserve">                 
原色、普通座椅、12V7电瓶、四驱、快装仿真方向盘、双开门、独立摇摆、蓝牙音乐、LED灯光、USB接口、自驾+遥控、四轮避震                                          
Primary color, ordinary seat, 12V7 battery, four-wheel drive, quick installation simulation steering wheel, double doors, independent swing, Bluetooth music, LED lights, USB interface, self-driving + remote control, four-wheel shock absorber</t>
    </r>
  </si>
  <si>
    <t xml:space="preserve">皮座椅Leather seats+20RMB                                                                                    
EVA发泡胎EVAfoam tire+60RMB                                    </t>
  </si>
  <si>
    <t xml:space="preserve">0688                          
12V7A*1铅酸电池
Lead-acid battery 
12V390*4 电机 motor  
烤漆   paint </t>
  </si>
  <si>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烤漆金、</t>
    </r>
    <r>
      <rPr>
        <sz val="10"/>
        <rFont val="Arial"/>
        <charset val="134"/>
      </rPr>
      <t xml:space="preserve">                                  
Paint red,                    
paint black,
paint golden,</t>
    </r>
  </si>
  <si>
    <t xml:space="preserve">2028                          
12V7A*1铅酸电池
Lead-acid battery 
12V390*4 电机 motor  
</t>
  </si>
  <si>
    <r>
      <rPr>
        <sz val="10"/>
        <rFont val="方正公文小标宋"/>
        <charset val="134"/>
      </rPr>
      <t>红色、白色、</t>
    </r>
    <r>
      <rPr>
        <sz val="10"/>
        <rFont val="Arial"/>
        <charset val="134"/>
      </rPr>
      <t xml:space="preserve">                    
Red, white, </t>
    </r>
  </si>
  <si>
    <t>120*70*55CM</t>
  </si>
  <si>
    <t>22KG  
24KG</t>
  </si>
  <si>
    <r>
      <rPr>
        <sz val="9"/>
        <color rgb="FFFF0000"/>
        <rFont val="方正粗黑宋简体"/>
        <charset val="134"/>
      </rPr>
      <t xml:space="preserve">(12V7A*1铅酸电池Lead-acid battery + 12V380*4  电机 motor )                       
</t>
    </r>
    <r>
      <rPr>
        <sz val="9"/>
        <rFont val="方正粗黑宋简体"/>
        <charset val="134"/>
      </rPr>
      <t>多功能集成中控版，USB插口，，MIC插孔，内置音乐，外接蓝牙，手机APP遥控，一对一蓝牙遥控，双开门，一键安装方向盘，一键安装座椅，车门有储物篮，有拉杆和辅助轮便于携带。手机遥控                                 
Children's electric car four-wheel drive power, 12V battery, multi-function integrated central control version, USB jack, MIC jack, built-in music, external Bluetooth, mobile APP remote control, one to one Bluetooth remote control, double door, one button to install the steering wheel, one button to install the seat, door storage basket, pull rod and auxiliary wheel easy to carry. Mobile phone remote control</t>
    </r>
  </si>
  <si>
    <t xml:space="preserve">2028                          
12V7A*1铅酸电池
Lead-acid battery 
12V390*4 电机 motor  
烤漆   paint </t>
  </si>
  <si>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Paint red,                    
paint black,</t>
    </r>
  </si>
  <si>
    <t xml:space="preserve">2128                          
12V7A*1铅酸电池
Lead-acid battery 
12V390*4 电机 motor  
烤漆   paint </t>
  </si>
  <si>
    <t>120*68*55CM</t>
  </si>
  <si>
    <t>21KG  
24KG</t>
  </si>
  <si>
    <r>
      <rPr>
        <sz val="9"/>
        <color rgb="FFFF0000"/>
        <rFont val="方正粗黑宋简体"/>
        <charset val="134"/>
      </rPr>
      <t xml:space="preserve">(12V7A*1铅酸电池Lead-acid battery + 12V380*4  电机 motor )                   </t>
    </r>
    <r>
      <rPr>
        <sz val="9"/>
        <rFont val="方正粗黑宋简体"/>
        <charset val="134"/>
      </rPr>
      <t>四轮避震、独立摇摆、酷炫LED灯光、一体式中控设计、方向盘一键安装、可连接蓝牙、可手机APP操控、USB+U盘+话筒插口、缓起缓停、高低速可调、前置拉手、后置分离电机 没电安心拖行                                   
four-wheel shock absorber, independent swing, cool LED lighting, integrated central control design, one key installation of the steering wheel, can be connected to Bluetooth, mobile APP control, USB+U disk + microphone jack, slow start slow stop, high and low speed adjustable, front handle, rear separation motor no power peace of mind towing</t>
    </r>
  </si>
  <si>
    <r>
      <rPr>
        <sz val="11"/>
        <rFont val="方正粗黑宋简体"/>
        <charset val="134"/>
      </rPr>
      <t xml:space="preserve">2022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12V390*4 </t>
    </r>
    <r>
      <rPr>
        <sz val="11"/>
        <rFont val="方正粗黑宋简体"/>
        <charset val="134"/>
      </rPr>
      <t xml:space="preserve">电机 motor  
</t>
    </r>
  </si>
  <si>
    <t>红色 red
白色 white
桔色 Orange</t>
  </si>
  <si>
    <t>22.5KG  
24KG</t>
  </si>
  <si>
    <r>
      <rPr>
        <sz val="9"/>
        <color rgb="FFFF0000"/>
        <rFont val="方正粗黑宋简体"/>
        <charset val="134"/>
      </rPr>
      <t xml:space="preserve">(12V7A*1铅酸电池Lead-acid battery + 12V380*4  电机 motor )                   
</t>
    </r>
    <r>
      <rPr>
        <sz val="9"/>
        <rFont val="方正粗黑宋简体"/>
        <charset val="134"/>
      </rPr>
      <t>全电子仪表盘，外接蓝牙，四驱四轮避震，USB插口，可插TF卡，电子油门电子刹车，蓝牙遥控，炫酷仪表灯光！手机遥控                                                                   
Full electronic instrument panel, external Bluetooth, four-wheel drive four-wheel shock absorber, USB jack, TF card can be inserted, electronic throttle electronic brake, Bluetooth remote control, cool instrument lighting! Mobile phone remote control</t>
    </r>
  </si>
  <si>
    <r>
      <rPr>
        <sz val="11"/>
        <rFont val="方正粗黑宋简体"/>
        <charset val="134"/>
      </rPr>
      <t xml:space="preserve">2022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12V390*4 </t>
    </r>
    <r>
      <rPr>
        <sz val="11"/>
        <rFont val="方正粗黑宋简体"/>
        <charset val="134"/>
      </rPr>
      <t xml:space="preserve">电机 motor  
+烤漆  
</t>
    </r>
    <r>
      <rPr>
        <sz val="11"/>
        <color rgb="FFFF0000"/>
        <rFont val="方正粗黑宋简体"/>
        <charset val="134"/>
      </rPr>
      <t xml:space="preserve"> +paint </t>
    </r>
  </si>
  <si>
    <r>
      <rPr>
        <sz val="10"/>
        <rFont val="方正公文小标宋"/>
        <charset val="134"/>
      </rPr>
      <t>烤漆红色</t>
    </r>
    <r>
      <rPr>
        <sz val="10"/>
        <rFont val="Arial"/>
        <charset val="134"/>
      </rPr>
      <t xml:space="preserve">.                                                                         
Paint Red.                  
</t>
    </r>
  </si>
  <si>
    <r>
      <rPr>
        <sz val="10"/>
        <rFont val="宋体"/>
        <charset val="134"/>
      </rPr>
      <t>烤漆黑</t>
    </r>
    <r>
      <rPr>
        <sz val="10"/>
        <rFont val="Arial"/>
        <charset val="134"/>
      </rPr>
      <t xml:space="preserve">
paint black</t>
    </r>
  </si>
  <si>
    <t xml:space="preserve">2020                             
12V7A*1铅酸电池
Lead-acid battery 
12V390*4 电机 motor  
</t>
  </si>
  <si>
    <r>
      <rPr>
        <sz val="10"/>
        <rFont val="方正公文小标宋"/>
        <charset val="134"/>
      </rPr>
      <t>红色、白色、橙色</t>
    </r>
    <r>
      <rPr>
        <sz val="10"/>
        <rFont val="Arial"/>
        <charset val="134"/>
      </rPr>
      <t xml:space="preserve">                             
Red, white, orange</t>
    </r>
  </si>
  <si>
    <t xml:space="preserve">2020                             
12V7A*1铅酸电池
Lead-acid battery 
12V390*4 电机 motor  
烤漆   paint </t>
  </si>
  <si>
    <r>
      <rPr>
        <sz val="10"/>
        <rFont val="方正公文小标宋"/>
        <charset val="134"/>
      </rPr>
      <t>烤漆红色</t>
    </r>
    <r>
      <rPr>
        <sz val="10"/>
        <rFont val="Arial"/>
        <charset val="134"/>
      </rPr>
      <t xml:space="preserve">.                      
Paint Red.                  </t>
    </r>
  </si>
  <si>
    <t xml:space="preserve">2021                                  
12V7A*1铅酸电池
Lead-acid battery 
12V390*4 电机 motor  
</t>
  </si>
  <si>
    <t xml:space="preserve">2021                                 
12V7A*1铅酸电池
Lead-acid battery 
12V390*4 电机 motor  
烤漆   paint </t>
  </si>
  <si>
    <t>LB</t>
  </si>
  <si>
    <t xml:space="preserve">6688                                
12V10A*1铅酸电池
Lead-acid battery 
12V550*4 电机 motor  
</t>
  </si>
  <si>
    <r>
      <rPr>
        <sz val="10"/>
        <rFont val="方正公文小标宋"/>
        <charset val="134"/>
      </rPr>
      <t>红色、白色、黑色</t>
    </r>
    <r>
      <rPr>
        <sz val="10"/>
        <rFont val="Arial"/>
        <charset val="134"/>
      </rPr>
      <t xml:space="preserve">                             
Red, white, black</t>
    </r>
  </si>
  <si>
    <t>150*82*62CM</t>
  </si>
  <si>
    <t>34KG 
40KG</t>
  </si>
  <si>
    <r>
      <rPr>
        <sz val="9"/>
        <color rgb="FFFF0000"/>
        <rFont val="方正粗黑宋简体"/>
        <charset val="134"/>
      </rPr>
      <t xml:space="preserve">(12V10A*1铅酸电池Lead-acid battery + 12V550*4  电机 motor )                   
</t>
    </r>
    <r>
      <rPr>
        <sz val="9"/>
        <rFont val="方正粗黑宋简体"/>
        <charset val="134"/>
      </rPr>
      <t>电池12V10  四驱+摇摆    电机550*4  *LED 大灯 全车1:1仿真灯* 带缓起*2.4G一对一遥控器* 三挡调速 早教 音乐 USB接口 MP3插口                                                   
Battery 12V10 four-wheel drive + swing motor 550*4 *LED headlights 1:1 simulation lights for the whole car * with slow start *2.4G one to one remote control * three-gear speed regulation Early education music USB port MP3 jack</t>
    </r>
  </si>
  <si>
    <t xml:space="preserve">皮座椅Leather seats+20RMB                                                                                    
EVA发泡胎EVAfoam tire+110RMB                                    </t>
  </si>
  <si>
    <t xml:space="preserve">6688                                
12V14A*1铅酸电池
Lead-acid battery 
12V550*4 电机 motor  
</t>
  </si>
  <si>
    <r>
      <rPr>
        <sz val="9"/>
        <color rgb="FFFF0000"/>
        <rFont val="方正粗黑宋简体"/>
        <charset val="134"/>
      </rPr>
      <t xml:space="preserve">(12V14A*1铅酸电池Lead-acid battery + 12V550*4  电机 motor )                   </t>
    </r>
    <r>
      <rPr>
        <sz val="9"/>
        <rFont val="方正粗黑宋简体"/>
        <charset val="134"/>
      </rPr>
      <t>中配：超威12v14电瓶+皮座  四驱+摇摆    电机550*4  ，LED 大灯， 全车1:1仿真灯， 带缓起，2.4G一对一遥控器， 三挡调速 ，早教 ，音乐， USB接口 ，MP3插口，                                                                                                    Medium: Superway 12v14 battery + leather seat four-drive + swing motor 550*4, LED headlights, 1:1 simulation lights for the whole car, with slow start, 2.4G one to one remote control, three speed regulation, early education, music, USB interface, MP3 jack,</t>
    </r>
  </si>
  <si>
    <t xml:space="preserve">V8                                                                    
6V4A*2铅酸电池
Lead-acid battery 
12V380*2  电机 motor       </t>
  </si>
  <si>
    <t>129*54*34CM</t>
  </si>
  <si>
    <t>16.6KG 
19.5KG</t>
  </si>
  <si>
    <r>
      <rPr>
        <sz val="9"/>
        <color rgb="FFFF0000"/>
        <rFont val="方正粗黑宋简体"/>
        <charset val="134"/>
      </rPr>
      <t xml:space="preserve">(6V4A*2铅酸电池 Lead-acid battery +12V380*2 电机 motor  )                   
</t>
    </r>
    <r>
      <rPr>
        <sz val="9"/>
        <rFont val="方正粗黑宋简体"/>
        <charset val="134"/>
      </rPr>
      <t>LED 大灯， 带缓起，2.4G一对一遥控器 ，音乐 USB接口 ，MP3插口 ，手机蓝牙，
LED headlights, with slow up, 2.4G one to one remote control, music USB interface, MP3 jack, mobile phone Bluetooth,</t>
    </r>
  </si>
  <si>
    <t xml:space="preserve">皮座椅Leather seats+20RMB                                                                                    
EVA发泡胎EVAfoam tire+70RMB                                    </t>
  </si>
  <si>
    <t xml:space="preserve">V8                                                                    
12V7A*1铅酸电池
Lead-acid battery 
12V380*2  电机 motor       </t>
  </si>
  <si>
    <r>
      <rPr>
        <sz val="9"/>
        <color rgb="FFFF0000"/>
        <rFont val="方正粗黑宋简体"/>
        <charset val="134"/>
      </rPr>
      <t xml:space="preserve">(12V7*1铅酸电池 Lead-acid battery +12V380*2 电机 motor  )                   
</t>
    </r>
    <r>
      <rPr>
        <sz val="9"/>
        <rFont val="方正粗黑宋简体"/>
        <charset val="134"/>
      </rPr>
      <t>LED 大灯， 带缓起，2.4G一对一遥控器 ，音乐 USB接口 ，MP3插口 ，手机蓝牙，
LED headlights, with slow up, 2.4G one to one remote control, music USB interface, MP3 jack, mobile phone Bluetooth,</t>
    </r>
  </si>
  <si>
    <t xml:space="preserve">V8                                                                    
12V7A*1铅酸电池
Lead-acid battery 
12V380*4  电机 motor       </t>
  </si>
  <si>
    <r>
      <rPr>
        <sz val="9"/>
        <color rgb="FFFF0000"/>
        <rFont val="方正粗黑宋简体"/>
        <charset val="134"/>
      </rPr>
      <t xml:space="preserve">(12V7*1铅酸电池 Lead-acid battery +12V380*4 电机 motor  )                   
</t>
    </r>
    <r>
      <rPr>
        <sz val="9"/>
        <rFont val="方正粗黑宋简体"/>
        <charset val="134"/>
      </rPr>
      <t>LED 大灯， 带缓起，2.4G一对一遥控器 ，音乐 USB接口 ，MP3插口 ，手机蓝牙，
LED headlights, with slow up, 2.4G one to one remote control, music USB interface, MP3 jack, mobile phone Bluetooth,</t>
    </r>
  </si>
  <si>
    <t xml:space="preserve">V8                                                                     
6V4A*2铅酸电池
Lead-acid battery 
12V380*2  电机 motor     
烤漆   paint   </t>
  </si>
  <si>
    <r>
      <rPr>
        <sz val="10"/>
        <rFont val="方正公文小标宋"/>
        <charset val="134"/>
      </rPr>
      <t>烤漆红色、</t>
    </r>
    <r>
      <rPr>
        <sz val="10"/>
        <rFont val="Arial"/>
        <charset val="134"/>
      </rPr>
      <t xml:space="preserve">
</t>
    </r>
    <r>
      <rPr>
        <sz val="10"/>
        <rFont val="方正公文小标宋"/>
        <charset val="134"/>
      </rPr>
      <t>烤漆粉色、</t>
    </r>
    <r>
      <rPr>
        <sz val="10"/>
        <rFont val="Arial"/>
        <charset val="134"/>
      </rPr>
      <t xml:space="preserve">
</t>
    </r>
    <r>
      <rPr>
        <sz val="10"/>
        <rFont val="方正公文小标宋"/>
        <charset val="134"/>
      </rPr>
      <t>烤漆黑色</t>
    </r>
    <r>
      <rPr>
        <sz val="10"/>
        <rFont val="Arial"/>
        <charset val="134"/>
      </rPr>
      <t xml:space="preserve"> </t>
    </r>
    <r>
      <rPr>
        <sz val="10"/>
        <rFont val="方正公文小标宋"/>
        <charset val="134"/>
      </rPr>
      <t>、</t>
    </r>
    <r>
      <rPr>
        <sz val="10"/>
        <rFont val="Arial"/>
        <charset val="134"/>
      </rPr>
      <t xml:space="preserve">                             
paint Red,  
paint pink, 
paint black,</t>
    </r>
  </si>
  <si>
    <t xml:space="preserve">V8                                                                    
12V7A*1铅酸电池
Lead-acid battery 
12V380*2  电机 motor   
烤漆   paint     </t>
  </si>
  <si>
    <t xml:space="preserve">V8                                                                    
12V7A*1铅酸电池
Lead-acid battery 
12V380*4  电机 motor     
烤漆   paint   </t>
  </si>
  <si>
    <t>HM</t>
  </si>
  <si>
    <t xml:space="preserve">6188                                                                   
12V7A*1铅酸电池
Lead-acid battery 
12V380*4  电机 motor       </t>
  </si>
  <si>
    <t>125*73*64CM</t>
  </si>
  <si>
    <t>25KG      30KG</t>
  </si>
  <si>
    <r>
      <rPr>
        <sz val="9"/>
        <color rgb="FFFF0000"/>
        <rFont val="方正粗黑宋简体"/>
        <charset val="134"/>
      </rPr>
      <t xml:space="preserve">(12V7A*1铅酸电池Lead-acid battery + 12V390*4  电机 motor )                             
</t>
    </r>
    <r>
      <rPr>
        <sz val="9"/>
        <rFont val="方正粗黑宋简体"/>
        <charset val="134"/>
      </rPr>
      <t>单电四驱动.多功能中控播放器、音乐、故事、蓝牙.2.4G遥控器、3挡调速、缓起缓停.仿真减震  静音轮胎 五点式安全带 .便携式拉杆.儿童成人互动模式.便携式充电                                                                                                                  
Single-electric four-drive, multi-function central control player, music, story, Bluetooth, 2.4g remote control, 3-speed control, slow start and stop. Simulation damping silent tire five-point safety belt. Portable pull rod. Child adult interaction model. Portable charging</t>
    </r>
  </si>
  <si>
    <t xml:space="preserve">皮座椅Leather seats+25RMB                                                                                    EVA发泡胎EVAfoam tire+100RMB                     </t>
  </si>
  <si>
    <t xml:space="preserve">6188                                                                   
12V7A*1铅酸电池
Lead-acid battery 
12V380*6  电机 motor       </t>
  </si>
  <si>
    <r>
      <rPr>
        <sz val="9"/>
        <color rgb="FFFF0000"/>
        <rFont val="方正粗黑宋简体"/>
        <charset val="134"/>
      </rPr>
      <t xml:space="preserve">(12V7A*1铅酸电池Lead-acid battery + 12V390*6  电机 motor )                             
</t>
    </r>
    <r>
      <rPr>
        <sz val="9"/>
        <rFont val="方正粗黑宋简体"/>
        <charset val="134"/>
      </rPr>
      <t>单电四驱动.多功能中控播放器、音乐、故事、蓝牙.2.4G遥控器、3挡调速、缓起缓停.仿真减震  静音轮胎 五点式安全带 .便携式拉杆.儿童成人互动模式.便携式充电                                                                                                                  
Single-electric four-drive, multi-function central control player, music, story, Bluetooth, 2.4g remote control, 3-speed control, slow start and stop. Simulation damping silent tire five-point safety belt. Portable pull rod. Child adult interaction model. Portable charging</t>
    </r>
  </si>
  <si>
    <t xml:space="preserve">6188                                                                   
12V7A*1铅酸电池
Lead-acid battery 
12V380*6  电机 motor    
烤漆 paint       </t>
  </si>
  <si>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Paint red
paint black              </t>
    </r>
  </si>
  <si>
    <t xml:space="preserve">2588                                                                   
12V7A*1铅酸电池
Lead-acid battery 
12V380*2  电机 motor       </t>
  </si>
  <si>
    <r>
      <rPr>
        <sz val="10"/>
        <rFont val="方正公文小标宋"/>
        <charset val="134"/>
      </rPr>
      <t>红色、白色、黄色</t>
    </r>
    <r>
      <rPr>
        <sz val="10"/>
        <rFont val="Arial"/>
        <charset val="134"/>
      </rPr>
      <t xml:space="preserve">              
Red, white, yellow</t>
    </r>
  </si>
  <si>
    <t>120*76*50CM</t>
  </si>
  <si>
    <t>17.5KG      21.5KG</t>
  </si>
  <si>
    <r>
      <rPr>
        <sz val="9"/>
        <color rgb="FFFF0000"/>
        <rFont val="方正粗黑宋简体"/>
        <charset val="134"/>
      </rPr>
      <t xml:space="preserve"> (12V7A*1铅酸电池Lead-acid battery + 12V380*2 电机 motor )                   
</t>
    </r>
    <r>
      <rPr>
        <sz val="9"/>
        <rFont val="方正粗黑宋简体"/>
        <charset val="134"/>
      </rPr>
      <t>一键启动、多功能播放器、蓝牙音乐、 USB插口、MP3,2.4G遥控、3挡调速、手机智能遥控,常亮日间行车灯、可开关灯光,独立双座椅、双三点式安全带                            
One-button start, multi-function player, Bluetooth music, USB jack, MP3, 2.4g remote control, 3-speed control, smart remote control of mobile phone, always on daytime running light, switchable light, independent double seat, double three-point seat belt</t>
    </r>
  </si>
  <si>
    <t xml:space="preserve">皮座椅Leather seats+35RMB                                                                                    EVA发泡胎EVAfoam tire+60RMB  
24V四驱+140RMB                   </t>
  </si>
  <si>
    <t xml:space="preserve">2588                                                                   
12V7A*1铅酸电池
Lead-acid battery 
12V380*4  电机 motor       </t>
  </si>
  <si>
    <r>
      <rPr>
        <sz val="9"/>
        <color rgb="FFFF0000"/>
        <rFont val="方正粗黑宋简体"/>
        <charset val="134"/>
      </rPr>
      <t xml:space="preserve"> (12V7A*1铅酸电池Lead-acid battery + 12V380*4  电机 motor )                   
</t>
    </r>
    <r>
      <rPr>
        <sz val="9"/>
        <rFont val="方正粗黑宋简体"/>
        <charset val="134"/>
      </rPr>
      <t>一键启动、多功能播放器、蓝牙音乐、 USB插口、MP3,2.4G遥控、3挡调速、手机智能遥控,常亮日间行车灯、可开关灯光,独立双座椅、双三点式安全带                            
One-button start, multi-function player, Bluetooth music, USB jack, MP3, 2.4g remote control, 3-speed control, smart remote control of mobile phone, always on daytime running light, switchable light, independent double seat, double three-point seat belt</t>
    </r>
  </si>
  <si>
    <t xml:space="preserve">2588                                                                   
12V12A*1铅酸电池
Lead-acid battery 
12V380*4  电机 motor       </t>
  </si>
  <si>
    <r>
      <rPr>
        <sz val="9"/>
        <color rgb="FFFF0000"/>
        <rFont val="方正粗黑宋简体"/>
        <charset val="134"/>
      </rPr>
      <t xml:space="preserve"> (12V12A*1铅酸电池Lead-acid battery + 12V380*4 电机 motor )                   
</t>
    </r>
    <r>
      <rPr>
        <sz val="9"/>
        <rFont val="方正粗黑宋简体"/>
        <charset val="134"/>
      </rPr>
      <t>一键启动、多功能播放器、蓝牙音乐、 USB插口、MP3,2.4G遥控、3挡调速、手机智能遥控,常亮日间行车灯、可开关灯光,独立双座椅、双三点式安全带                            
One-button start, multi-function player, Bluetooth music, USB jack, MP3, 2.4g remote control, 3-speed control, smart remote control of mobile phone, always on daytime running light, switchable light, independent double seat, double three-point seat belt</t>
    </r>
  </si>
  <si>
    <t xml:space="preserve">2588                                                                   
12V7A*1铅酸电池
Lead-acid battery 
12V380*2  电机 motor       
烤漆 paint   </t>
  </si>
  <si>
    <r>
      <rPr>
        <sz val="10"/>
        <rFont val="方正公文小标宋"/>
        <charset val="134"/>
      </rPr>
      <t>烤漆红色</t>
    </r>
    <r>
      <rPr>
        <sz val="10"/>
        <rFont val="Arial"/>
        <charset val="134"/>
      </rPr>
      <t xml:space="preserve">.                      
</t>
    </r>
    <r>
      <rPr>
        <sz val="10"/>
        <rFont val="方正公文小标宋"/>
        <charset val="134"/>
      </rPr>
      <t>烤漆蓝色</t>
    </r>
    <r>
      <rPr>
        <sz val="10"/>
        <rFont val="Arial"/>
        <charset val="134"/>
      </rPr>
      <t xml:space="preserve">.
</t>
    </r>
    <r>
      <rPr>
        <sz val="10"/>
        <rFont val="方正公文小标宋"/>
        <charset val="134"/>
      </rPr>
      <t>烤漆粉色</t>
    </r>
    <r>
      <rPr>
        <sz val="10"/>
        <rFont val="Arial"/>
        <charset val="134"/>
      </rPr>
      <t xml:space="preserve">.                                                   
</t>
    </r>
    <r>
      <rPr>
        <sz val="10"/>
        <rFont val="方正公文小标宋"/>
        <charset val="134"/>
      </rPr>
      <t>烤漆银色</t>
    </r>
    <r>
      <rPr>
        <sz val="10"/>
        <rFont val="Arial"/>
        <charset val="134"/>
      </rPr>
      <t xml:space="preserve">. 
</t>
    </r>
    <r>
      <rPr>
        <sz val="10"/>
        <rFont val="方正公文小标宋"/>
        <charset val="134"/>
      </rPr>
      <t>烤漆绿色</t>
    </r>
    <r>
      <rPr>
        <sz val="10"/>
        <rFont val="Arial"/>
        <charset val="134"/>
      </rPr>
      <t>.   
Paint Red.                  
Paint blue.
paint pink. 
paint  silver.
paint   green</t>
    </r>
  </si>
  <si>
    <t xml:space="preserve">2588                                                                   
12V7A*1铅酸电池
Lead-acid battery 
12V380*4  电机 motor         
烤漆 paint     </t>
  </si>
  <si>
    <t xml:space="preserve">2588                                                                   
12V12A*1铅酸电池
Lead-acid battery 
12V380*4  电机 motor           
烤漆 paint   </t>
  </si>
  <si>
    <t xml:space="preserve">6288                                                                   
12V7A*1铅酸电池
Lead-acid battery 
12V380*4  电机 motor       </t>
  </si>
  <si>
    <r>
      <rPr>
        <sz val="10"/>
        <rFont val="方正公文小标宋"/>
        <charset val="134"/>
      </rPr>
      <t>红色、白色、灰色</t>
    </r>
    <r>
      <rPr>
        <sz val="10"/>
        <rFont val="Arial"/>
        <charset val="134"/>
      </rPr>
      <t xml:space="preserve">                             
Red, white, gray</t>
    </r>
  </si>
  <si>
    <t>128*73*64CM</t>
  </si>
  <si>
    <t xml:space="preserve">皮座椅Leather seats+30RMB                                                                                    EVA发泡胎EVAfoam tire+90RMB  
24V四驱+140RMB                   </t>
  </si>
  <si>
    <t xml:space="preserve">6288                                                                   
12V7A*1铅酸电池
Lead-acid battery 
12V380*6  电机 motor       </t>
  </si>
  <si>
    <t xml:space="preserve">6288                                                                   12V7A*1铅酸电池
Lead-acid battery 
12V380*4  电机 motor    
烤漆 paint       </t>
  </si>
  <si>
    <r>
      <rPr>
        <sz val="10"/>
        <rFont val="Arial"/>
        <charset val="134"/>
      </rPr>
      <t xml:space="preserve">                                    
</t>
    </r>
    <r>
      <rPr>
        <sz val="10"/>
        <rFont val="方正公文小标宋"/>
        <charset val="134"/>
      </rPr>
      <t>烤漆红</t>
    </r>
    <r>
      <rPr>
        <sz val="10"/>
        <rFont val="Arial"/>
        <charset val="134"/>
      </rPr>
      <t xml:space="preserve">
 </t>
    </r>
    <r>
      <rPr>
        <sz val="10"/>
        <rFont val="方正公文小标宋"/>
        <charset val="134"/>
      </rPr>
      <t>烤漆粉</t>
    </r>
    <r>
      <rPr>
        <sz val="10"/>
        <rFont val="Arial"/>
        <charset val="134"/>
      </rPr>
      <t xml:space="preserve"> 
</t>
    </r>
    <r>
      <rPr>
        <sz val="10"/>
        <rFont val="方正公文小标宋"/>
        <charset val="134"/>
      </rPr>
      <t>烤漆灰</t>
    </r>
    <r>
      <rPr>
        <sz val="10"/>
        <rFont val="Arial"/>
        <charset val="134"/>
      </rPr>
      <t xml:space="preserve">                                      
Paint red
 paint pink   
 paint  gray           </t>
    </r>
  </si>
  <si>
    <t xml:space="preserve">6288                                                                   12V7A*1铅酸电池
Lead-acid battery 
12V380*6  电机 motor    
烤漆 paint       </t>
  </si>
  <si>
    <t xml:space="preserve">6588                                                                 12V7A*1铅酸电池
Lead-acid battery 
 12V380*2  电机 motor       </t>
  </si>
  <si>
    <r>
      <rPr>
        <sz val="10"/>
        <rFont val="方正公文小标宋"/>
        <charset val="134"/>
      </rPr>
      <t>绿色、蓝色、红色</t>
    </r>
    <r>
      <rPr>
        <sz val="10"/>
        <rFont val="Arial"/>
        <charset val="134"/>
      </rPr>
      <t xml:space="preserve">                 Green, blue, red</t>
    </r>
  </si>
  <si>
    <t>106*68*50CM</t>
  </si>
  <si>
    <t>17KG 
19.5KG</t>
  </si>
  <si>
    <r>
      <rPr>
        <sz val="9"/>
        <color rgb="FFFF0000"/>
        <rFont val="方正粗黑宋简体"/>
        <charset val="134"/>
      </rPr>
      <t xml:space="preserve">(12V7A*1铅酸电池Lead-acid battery + 12V380*2  电机 motor )                        
</t>
    </r>
    <r>
      <rPr>
        <sz val="9"/>
        <rFont val="方正粗黑宋简体"/>
        <charset val="134"/>
      </rPr>
      <t>大电瓶双驱动（2个大马达+1个大电瓶）,一键启动开关、转换充电器,USB插口、电量显示,音乐、儿歌、故事、早教系统,前进后退、高低速,全地形超大轮胎,全新弹力减震系统                                                                                                     
Large battery double drive (2 large motors +1 large battery), one button start switch, charger conversion,USB socket, power display, music, children's songs, stories, early education system, forward and backward, high and low speed, all-terrain oversized tires, new elastic shock absorption system</t>
    </r>
  </si>
  <si>
    <t xml:space="preserve">皮座椅Leather seats+15RMB                  EVA发泡胎EVAfoam tire+100RMB                                                    </t>
  </si>
  <si>
    <t>LBB</t>
  </si>
  <si>
    <t xml:space="preserve">911                                                                12V7A*1铅酸电池
Lead-acid battery 
 12V390*4  电机 motor       </t>
  </si>
  <si>
    <r>
      <rPr>
        <sz val="10"/>
        <rFont val="方正公文小标宋"/>
        <charset val="134"/>
      </rPr>
      <t>粉色、红色</t>
    </r>
    <r>
      <rPr>
        <sz val="10"/>
        <rFont val="Arial"/>
        <charset val="134"/>
      </rPr>
      <t xml:space="preserve">                 Pink, red</t>
    </r>
  </si>
  <si>
    <t>120*61*68CM</t>
  </si>
  <si>
    <t>19.3KG 
23.3KG</t>
  </si>
  <si>
    <r>
      <rPr>
        <sz val="9"/>
        <color rgb="FFFF0000"/>
        <rFont val="方正粗黑宋简体"/>
        <charset val="134"/>
      </rPr>
      <t xml:space="preserve">(12V7A*1铅酸电池Lead-acid battery + 12V380*4  电机 motor )                        
</t>
    </r>
    <r>
      <rPr>
        <sz val="9"/>
        <rFont val="方正粗黑宋简体"/>
        <charset val="134"/>
      </rPr>
      <t>多功能早教,音乐版,可控制灯光,音乐,前进后退，电子摇摆功能，整车炫丽流水灯光，仿真LED大灯,后尾灯，脚踩油门,刹车,2.4遥控器,
Multi-functional early education, music version, can control the light, music, forward and backward, electronic swing function, the vehicle dazzling water light, simulation LED headlights, rear taillight, foot on the accelerator, brake,2.4 remote control,</t>
    </r>
  </si>
  <si>
    <t xml:space="preserve">911                                                                12V10A*1铅酸电池
Lead-acid battery 
 12V390*4  电机 motor       </t>
  </si>
  <si>
    <t>145*61*78CM
臂高117CM</t>
  </si>
  <si>
    <t>21KG 
25KG</t>
  </si>
  <si>
    <r>
      <rPr>
        <sz val="9"/>
        <color rgb="FFFF0000"/>
        <rFont val="方正粗黑宋简体"/>
        <charset val="134"/>
      </rPr>
      <t xml:space="preserve">(12V10A*1铅酸电池Lead-acid battery + 12V390*4  电机 motor )                        
</t>
    </r>
    <r>
      <rPr>
        <sz val="9"/>
        <rFont val="方正粗黑宋简体"/>
        <charset val="134"/>
      </rPr>
      <t>标配；12v10电瓶，390四驱动，多功能早教音乐版可控制灯光+音乐+前进后退，电子摇摆功能，整车炫丽流水灯光，仿真LED大灯+后尾灯，脚踩油门+刹车，挖臂升降功能，喷水功能。2.4遥控器Standard; 
12v10 battery, 390 four-drive, multi-functional early education music version can control lighting + music + forward and backward, electronic swing function, vehicle dazzling water light, simulation LED headlights + rear taillight, foot accelerator + brake, excavator arm lifting function, water spray function. 2.4 Remote Control</t>
    </r>
  </si>
  <si>
    <r>
      <rPr>
        <sz val="9"/>
        <color rgb="FFFF0000"/>
        <rFont val="方正粗黑宋简体"/>
        <charset val="134"/>
      </rPr>
      <t xml:space="preserve">(12V10A*1铅酸电池Lead-acid battery + 12V390*4  电机 motor )                        
</t>
    </r>
    <r>
      <rPr>
        <sz val="9"/>
        <rFont val="方正粗黑宋简体"/>
        <charset val="134"/>
      </rPr>
      <t>高配；多功能早教音乐版可控制灯光+音乐+前进后退，电子摇摆功能，整车炫丽流水灯光，仿真LED大灯+后尾灯，脚踩油门+刹车，挖臂升降功能，推把+托盘，喷水功能。2.4遥控器
High configuration; Multi-functional early education music version can control lighting + music + forward and backward, electronic swing function, vehicle dazzling water lights, simulation LED headlights + rear taillights, foot accelerator + brake, digging arm lifting function, push handle + tray, water spray function. 2.4 Remote Control</t>
    </r>
  </si>
  <si>
    <t xml:space="preserve">211                                                                12V7A*1铅酸电池
Lead-acid battery 
 12V390*4  电机 motor       </t>
  </si>
  <si>
    <r>
      <rPr>
        <sz val="10"/>
        <rFont val="方正公文小标宋"/>
        <charset val="134"/>
      </rPr>
      <t>粉色、黄色</t>
    </r>
    <r>
      <rPr>
        <sz val="10"/>
        <rFont val="Arial"/>
        <charset val="134"/>
      </rPr>
      <t xml:space="preserve">                 Pink, yellow</t>
    </r>
  </si>
  <si>
    <t>19KG 
23KG</t>
  </si>
  <si>
    <t xml:space="preserve">211                                                                12V10A*1铅酸电池
Lead-acid battery 
 12V390*4  电机 motor       </t>
  </si>
  <si>
    <t>130*61*78
臂高106CM</t>
  </si>
  <si>
    <t>20.5KG 
24.5KG</t>
  </si>
  <si>
    <r>
      <rPr>
        <sz val="9"/>
        <color rgb="FFFF0000"/>
        <rFont val="方正粗黑宋简体"/>
        <charset val="134"/>
      </rPr>
      <t xml:space="preserve">(12V10A*1铅酸电池Lead-acid battery + 12V390*4  电机 motor )                        
</t>
    </r>
    <r>
      <rPr>
        <sz val="9"/>
        <rFont val="方正粗黑宋简体"/>
        <charset val="134"/>
      </rPr>
      <t>多功能早教音乐版可控制灯光+音乐+前进后退，电子摇摆功能，整车炫丽流水灯光，仿真LED大灯+后尾灯，脚踩油门+刹车；2.4遥控器
Multi-functional early education music version can control lighting + music + forward and backward, electronic swing function, the vehicle dazzling water light, simulation LED headlights + rear taillight, foot accelerator + brake; 2.4 Remote Control</t>
    </r>
  </si>
  <si>
    <t>24.5KG 
28.5KG</t>
  </si>
  <si>
    <r>
      <rPr>
        <sz val="9"/>
        <color rgb="FFFF0000"/>
        <rFont val="方正粗黑宋简体"/>
        <charset val="134"/>
      </rPr>
      <t xml:space="preserve">(12V10A*1铅酸电池Lead-acid battery + 12V390*4  电机 motor )                        
</t>
    </r>
    <r>
      <rPr>
        <sz val="9"/>
        <rFont val="方正粗黑宋简体"/>
        <charset val="134"/>
      </rPr>
      <t>多功能早教音乐版可控制灯光+音乐+前进后退，电子摇摆功能，整车炫丽流水灯光，仿真LED大灯+后尾灯，脚踩油门+刹车，挖臂升降功能，推把+托盘。2.4遥控器
Multi-functional early education music version can control lighting + music + forward and backward, electronic swing function, vehicle dazzling water lights, simulation LED headlights + rear taillights, foot accelerator + brake, digging arm lifting function, push handle + tray. 2.4 Remote Control</t>
    </r>
  </si>
  <si>
    <t xml:space="preserve">985                                                                12V7A*1铅酸电池
Lead-acid battery 
 12V390*4  电机 motor       </t>
  </si>
  <si>
    <r>
      <rPr>
        <sz val="10"/>
        <rFont val="方正公文小标宋"/>
        <charset val="134"/>
      </rPr>
      <t>红、黄、白、蓝</t>
    </r>
    <r>
      <rPr>
        <sz val="10"/>
        <rFont val="Arial"/>
        <charset val="134"/>
      </rPr>
      <t xml:space="preserve">                    Red, yellow, white   blue</t>
    </r>
  </si>
  <si>
    <t>132*90*88CM</t>
  </si>
  <si>
    <t>21.5KG  26KG</t>
  </si>
  <si>
    <r>
      <rPr>
        <sz val="9"/>
        <color rgb="FFFF0000"/>
        <rFont val="方正粗黑宋简体"/>
        <charset val="134"/>
      </rPr>
      <t xml:space="preserve">(12V7A*1铅酸电池Lead-acid battery + 12V390*4  电机 motor )                             
</t>
    </r>
    <r>
      <rPr>
        <sz val="9"/>
        <rFont val="方正粗黑宋简体"/>
        <charset val="134"/>
      </rPr>
      <t>多功能遥控器可控制6挡调速、蓝牙 音乐板、缓起缓停、加速减速、音乐切换、 摇摆运动、全车炫酷灯光 音乐灯光、电源、鸣笛、 USB、MP3插口、便携 立杆，二点式安全带、前后摇摆、四轮避震，                                           
Multifunctional remote control can control 6-gear speed regulation, Bluetooth music board, slow start and stop, acceleration and deceleration, music switching, rocking motion, the whole car cool light music lighting, power supply, honking, USB, MP3 jack, portable pole, two-point seat belt, rocking back and forth, four-wheel shock absorber,</t>
    </r>
  </si>
  <si>
    <t xml:space="preserve">皮座椅Leather seats+25RMB                                    EVA发泡胎EVAfoam tire+120RMB                                               </t>
  </si>
  <si>
    <r>
      <rPr>
        <sz val="9"/>
        <color rgb="FFFF0000"/>
        <rFont val="方正粗黑宋简体"/>
        <charset val="134"/>
      </rPr>
      <t xml:space="preserve">(12V7A*1铅酸电池Lead-acid battery + 12V390*4  电机 motor )                             
</t>
    </r>
    <r>
      <rPr>
        <sz val="9"/>
        <rFont val="方正粗黑宋简体"/>
        <charset val="134"/>
      </rPr>
      <t>四轮驱动，自带减震簧，12V7大电瓶，390电机,一键启动，MP3，早教,2.4G遥控，四轮高强度避震，双开门 ,自带备胎 炫酷灯光，前后平衡摇摆,独立双排,加大座椅,舒适空间,
Four-wheel drive, with damping spring, 12V7 battery, 390 motor, one-click start, MP3, early education,2.4G remote control, four-wheel high strength shock absorber, double doors, with spare tire cool light, balance swinging, independent double row, increase seat, comfortable space,</t>
    </r>
  </si>
  <si>
    <t>MDX</t>
  </si>
  <si>
    <r>
      <rPr>
        <sz val="10"/>
        <rFont val="方正公文小标宋"/>
        <charset val="134"/>
      </rPr>
      <t>红色</t>
    </r>
    <r>
      <rPr>
        <sz val="10"/>
        <rFont val="Arial"/>
        <charset val="134"/>
      </rPr>
      <t>,</t>
    </r>
    <r>
      <rPr>
        <sz val="10"/>
        <rFont val="方正公文小标宋"/>
        <charset val="134"/>
      </rPr>
      <t>白色</t>
    </r>
    <r>
      <rPr>
        <sz val="10"/>
        <rFont val="Arial"/>
        <charset val="134"/>
      </rPr>
      <t>,</t>
    </r>
    <r>
      <rPr>
        <sz val="10"/>
        <rFont val="方正公文小标宋"/>
        <charset val="134"/>
      </rPr>
      <t>蓝色</t>
    </r>
    <r>
      <rPr>
        <sz val="10"/>
        <rFont val="Arial"/>
        <charset val="134"/>
      </rPr>
      <t xml:space="preserve">,                      </t>
    </r>
    <r>
      <rPr>
        <sz val="10"/>
        <rFont val="方正公文小标宋"/>
        <charset val="134"/>
      </rPr>
      <t>军绿色</t>
    </r>
    <r>
      <rPr>
        <sz val="10"/>
        <rFont val="Arial"/>
        <charset val="134"/>
      </rPr>
      <t xml:space="preserve">                     Red, white, blue,  army green</t>
    </r>
  </si>
  <si>
    <t>135x88x112
CM</t>
  </si>
  <si>
    <t xml:space="preserve"> 24KG
28.7KG</t>
  </si>
  <si>
    <r>
      <rPr>
        <sz val="9"/>
        <color rgb="FFFF0000"/>
        <rFont val="方正粗黑宋简体"/>
        <charset val="134"/>
      </rPr>
      <t xml:space="preserve">(12V7A*1铅酸电池Lead-acid battery + 12V390*4  电机 motor )                             
</t>
    </r>
    <r>
      <rPr>
        <sz val="9"/>
        <rFont val="方正粗黑宋简体"/>
        <charset val="134"/>
      </rPr>
      <t>四轮驱动，12V7大电瓶，一键启动，MP3，早教，2.4G遥控，后轮高强度避震，前放物框，双开门，高景观车棚，炫酷灯光，前后平衡摇摆独立双排加大座椅舒适空间、
Four-wheel drive, 12V7 battery, one-button start, MP3, early education, 2.4g remote control, rear wheel high strength shock absorbers, front storage frame, double doors, high landscape carport, cool lighting, front and back balance swing independent double row large seats comfortable space,</t>
    </r>
  </si>
  <si>
    <t xml:space="preserve">皮座椅Leather seats+30RMB                                    EVA发泡胎EVAfoam tire+100RMB                                               </t>
  </si>
  <si>
    <t xml:space="preserve">908                                                                12V7A*1铅酸电池
Lead-acid battery 
 12V390*4  电机 motor       </t>
  </si>
  <si>
    <r>
      <rPr>
        <sz val="10"/>
        <rFont val="方正公文小标宋"/>
        <charset val="134"/>
      </rPr>
      <t>红，白，蓝，</t>
    </r>
    <r>
      <rPr>
        <sz val="10"/>
        <rFont val="Arial"/>
        <charset val="134"/>
      </rPr>
      <t xml:space="preserve">                      Red, white, blue, </t>
    </r>
  </si>
  <si>
    <t>133*88*102
CM</t>
  </si>
  <si>
    <t xml:space="preserve"> 26KG
31KG</t>
  </si>
  <si>
    <r>
      <rPr>
        <sz val="9"/>
        <color rgb="FFFF0000"/>
        <rFont val="方正粗黑宋简体"/>
        <charset val="134"/>
      </rPr>
      <t xml:space="preserve">(12V7A*1铅酸电池Lead-acid battery + 12V390*4  电机 motor )                
</t>
    </r>
    <r>
      <rPr>
        <sz val="9"/>
        <rFont val="方正粗黑宋简体"/>
        <charset val="134"/>
      </rPr>
      <t>四轮驱动，12V7大电瓶，一键启动，MP3，早教，2.4G遥控，四轮高强度避震，拉手，双开门  炫酷灯光，前后平衡摇摆,独立双排加大座椅舒适空间、超大储物箱可放置宝宝物品                                                                                              Four-wheel drive, 12V7 battery, one-button start, MP3, early education, 2.4g remote control, four-wheel high-strength shock absorbers, handle, cool lighting with double doors, balance and sway before and after, comfortable space for independent double rows of large seats, large storage box for baby items</t>
    </r>
  </si>
  <si>
    <t>MG</t>
  </si>
  <si>
    <t xml:space="preserve">6188                                                               12V7A*1铅酸电池
Lead-acid battery 
 12V380*4  电机 motor       </t>
  </si>
  <si>
    <r>
      <rPr>
        <sz val="10"/>
        <rFont val="方正公文小标宋"/>
        <charset val="134"/>
      </rPr>
      <t>白、红、橙色</t>
    </r>
    <r>
      <rPr>
        <sz val="10"/>
        <rFont val="Arial"/>
        <charset val="134"/>
      </rPr>
      <t xml:space="preserve">                       Red, white, orange</t>
    </r>
  </si>
  <si>
    <t>128*85*95CM</t>
  </si>
  <si>
    <t xml:space="preserve"> 21KG      
24.5KG</t>
  </si>
  <si>
    <r>
      <rPr>
        <sz val="9"/>
        <color rgb="FFFF0000"/>
        <rFont val="方正粗黑宋简体"/>
        <charset val="134"/>
      </rPr>
      <t xml:space="preserve">(12V7A*1铅酸电池Lead-acid battery + 12V380*4  电机 motor )                
</t>
    </r>
    <r>
      <rPr>
        <sz val="9"/>
        <rFont val="方正粗黑宋简体"/>
        <charset val="134"/>
      </rPr>
      <t>绚丽灯光+多功能早教播放器+一键启动+三档调速+便捷拉手+双电双驱+四轮避震+双开门设计+手机遥控+缓起功能，功能齐全                                                
Gorgeous light + multi-function early education player + one button start + three speed control + convenient handle + double electric double drive + four wheel shock absorber + double door design + mobile phone remote control + slow start function, complete functions</t>
    </r>
  </si>
  <si>
    <t xml:space="preserve">皮座椅Leather seats+25RMB                  EVA发泡胎EVAfoam tire+90RMB                       </t>
  </si>
  <si>
    <t xml:space="preserve">6188                                                               12V7A*1铅酸电池
Lead-acid battery 
 12V380*4  电机 motor 
烤漆   paint       </t>
  </si>
  <si>
    <r>
      <rPr>
        <sz val="10"/>
        <rFont val="Arial"/>
        <charset val="134"/>
      </rPr>
      <t xml:space="preserve">                                   
</t>
    </r>
    <r>
      <rPr>
        <sz val="10"/>
        <rFont val="方正公文小标宋"/>
        <charset val="134"/>
      </rPr>
      <t>烤漆红</t>
    </r>
    <r>
      <rPr>
        <sz val="10"/>
        <rFont val="Arial"/>
        <charset val="134"/>
      </rPr>
      <t xml:space="preserve">
 Paint red
              </t>
    </r>
  </si>
  <si>
    <t xml:space="preserve">2030
12V7A*1铅酸电池
Lead-acid battery 
12V550*2 电机 motor     </t>
  </si>
  <si>
    <r>
      <rPr>
        <sz val="10"/>
        <rFont val="方正公文小标宋"/>
        <charset val="134"/>
      </rPr>
      <t>白色，红色，黄色，</t>
    </r>
    <r>
      <rPr>
        <sz val="10"/>
        <rFont val="Arial"/>
        <charset val="134"/>
      </rPr>
      <t xml:space="preserve">                     White, red, yellow, </t>
    </r>
  </si>
  <si>
    <t>130*67*48CM</t>
  </si>
  <si>
    <t>24KG              
26 KG</t>
  </si>
  <si>
    <r>
      <rPr>
        <sz val="9"/>
        <color rgb="FFFF0000"/>
        <rFont val="方正粗黑宋简体"/>
        <charset val="134"/>
      </rPr>
      <t xml:space="preserve">(12V7A*1铅酸电池Lead-acid battery + 12V550*2 电机 motor )                
</t>
    </r>
    <r>
      <rPr>
        <sz val="9"/>
        <rFont val="方正粗黑宋简体"/>
        <charset val="134"/>
      </rPr>
      <t>伸缩功能,油门刹车,可前后移动,拖行轮,多功能中控,前轮发泡轮胎,后轮耐磨漂移轮,防撞前杠,助力方向盘,双驱动力,前后左右绚丽灯光可遥控,
Retractable function, throttle brake, movable front and back, towing wheel, multi-function central control, front wheel foam tires, rear wheel wear-resistant drift wheel, anti-collision front bar, power steering wheel, dual driving force, front and back left and right bright lights can be remote controlled,</t>
    </r>
  </si>
  <si>
    <t xml:space="preserve">皮座 Leather seats + 25RMB                                  EVA轮 EVA soft wheel +60RMB   </t>
  </si>
  <si>
    <r>
      <rPr>
        <sz val="11"/>
        <rFont val="方正粗黑宋简体"/>
        <charset val="134"/>
      </rPr>
      <t xml:space="preserve">2030
</t>
    </r>
    <r>
      <rPr>
        <sz val="11"/>
        <color rgb="FFFF0000"/>
        <rFont val="方正粗黑宋简体"/>
        <charset val="134"/>
      </rPr>
      <t>24V10A*1</t>
    </r>
    <r>
      <rPr>
        <sz val="11"/>
        <rFont val="方正粗黑宋简体"/>
        <charset val="134"/>
      </rPr>
      <t xml:space="preserve">铅酸电池
Lead-acid battery 
</t>
    </r>
    <r>
      <rPr>
        <sz val="11"/>
        <color rgb="FFFF0000"/>
        <rFont val="方正粗黑宋简体"/>
        <charset val="134"/>
      </rPr>
      <t xml:space="preserve">24V775*2 </t>
    </r>
    <r>
      <rPr>
        <sz val="11"/>
        <rFont val="方正粗黑宋简体"/>
        <charset val="134"/>
      </rPr>
      <t xml:space="preserve">电机 motor     </t>
    </r>
  </si>
  <si>
    <r>
      <rPr>
        <sz val="9"/>
        <color rgb="FFFF0000"/>
        <rFont val="方正粗黑宋简体"/>
        <charset val="134"/>
      </rPr>
      <t xml:space="preserve">(24V10A*1铅酸电池Lead-acid battery + 24V775*2  电机 motor )                
</t>
    </r>
    <r>
      <rPr>
        <sz val="9"/>
        <rFont val="方正粗黑宋简体"/>
        <charset val="134"/>
      </rPr>
      <t>超大电瓶,伸缩功能,油门刹车,可前后移动,拖行轮,多功能中控,前轮发泡轮胎,后轮耐磨漂移轮,防撞前杠,助力方向盘,双驱动力,前后左右绚丽灯光,EVA软坐垫,两点式安全带,亲子功能,可遥控,极速漂移,
Large battery, telescopic function, throttle brake, can move back and forth, towing wheel, multi-function central control, front wheel foam tires, rear wheel wear-resistant drift wheel, anti-collision front bar, power steering wheel, dual driving force, front and rear bright lights,EVA soft cushion, two-point seat belt, parent-child function, remote control, speed drift,</t>
    </r>
  </si>
  <si>
    <r>
      <rPr>
        <sz val="11"/>
        <rFont val="方正粗黑宋简体"/>
        <charset val="134"/>
      </rPr>
      <t xml:space="preserve">2030
</t>
    </r>
    <r>
      <rPr>
        <sz val="11"/>
        <color rgb="FFFF0000"/>
        <rFont val="方正粗黑宋简体"/>
        <charset val="134"/>
      </rPr>
      <t>24V14A*1</t>
    </r>
    <r>
      <rPr>
        <sz val="11"/>
        <rFont val="方正粗黑宋简体"/>
        <charset val="134"/>
      </rPr>
      <t xml:space="preserve">铅酸电池
Lead-acid battery 
</t>
    </r>
    <r>
      <rPr>
        <sz val="11"/>
        <color rgb="FFFF0000"/>
        <rFont val="方正粗黑宋简体"/>
        <charset val="134"/>
      </rPr>
      <t>24V775*2</t>
    </r>
    <r>
      <rPr>
        <sz val="11"/>
        <rFont val="方正粗黑宋简体"/>
        <charset val="134"/>
      </rPr>
      <t xml:space="preserve"> 电机 motor     </t>
    </r>
  </si>
  <si>
    <r>
      <rPr>
        <sz val="9"/>
        <color rgb="FFFF0000"/>
        <rFont val="方正粗黑宋简体"/>
        <charset val="134"/>
      </rPr>
      <t xml:space="preserve">(24V14A*1铅酸电池Lead-acid battery + 24V775*2  电机 motor )                
</t>
    </r>
    <r>
      <rPr>
        <sz val="9"/>
        <rFont val="方正粗黑宋简体"/>
        <charset val="134"/>
      </rPr>
      <t>超大电瓶,伸缩功能,油门刹车,可前后移动,拖行轮,多功能中控,前轮发泡轮胎,后轮耐磨漂移轮,防撞前杠,助力方向盘,双驱动力,前后左右绚丽灯光,EVA软坐垫,两点式安全带,亲子功能,可遥控,极速漂移,
Large battery, telescopic function, throttle brake, can move back and forth, towing wheel, multi-function central control, front wheel foam tires, rear wheel wear-resistant drift wheel, anti-collision front bar, power steering wheel, dual driving force, front and rear bright lights,EVA soft cushion, two-point seat belt, parent-child function, remote control, speed drift,</t>
    </r>
  </si>
  <si>
    <r>
      <rPr>
        <sz val="11"/>
        <rFont val="方正粗黑宋简体"/>
        <charset val="134"/>
      </rPr>
      <t xml:space="preserve">2030
</t>
    </r>
    <r>
      <rPr>
        <sz val="11"/>
        <color rgb="FFFF0000"/>
        <rFont val="方正粗黑宋简体"/>
        <charset val="134"/>
      </rPr>
      <t>24V14A*1</t>
    </r>
    <r>
      <rPr>
        <sz val="11"/>
        <rFont val="方正粗黑宋简体"/>
        <charset val="134"/>
      </rPr>
      <t xml:space="preserve">铅酸电池
Lead-acid battery 
</t>
    </r>
    <r>
      <rPr>
        <sz val="11"/>
        <color rgb="FFFF0000"/>
        <rFont val="方正粗黑宋简体"/>
        <charset val="134"/>
      </rPr>
      <t xml:space="preserve">24V775*2 </t>
    </r>
    <r>
      <rPr>
        <sz val="11"/>
        <rFont val="方正粗黑宋简体"/>
        <charset val="134"/>
      </rPr>
      <t>电机 motor     
+烤漆  
+</t>
    </r>
    <r>
      <rPr>
        <sz val="11"/>
        <color rgb="FFFF0000"/>
        <rFont val="方正粗黑宋简体"/>
        <charset val="134"/>
      </rPr>
      <t xml:space="preserve"> paint</t>
    </r>
    <r>
      <rPr>
        <sz val="11"/>
        <rFont val="方正粗黑宋简体"/>
        <charset val="134"/>
      </rPr>
      <t xml:space="preserve">   </t>
    </r>
  </si>
  <si>
    <r>
      <rPr>
        <sz val="10"/>
        <rFont val="方正公文小标宋"/>
        <charset val="134"/>
      </rPr>
      <t>烤漆灰</t>
    </r>
    <r>
      <rPr>
        <sz val="10"/>
        <rFont val="Arial"/>
        <charset val="134"/>
      </rPr>
      <t xml:space="preserve">
 paint gray</t>
    </r>
  </si>
  <si>
    <r>
      <rPr>
        <sz val="11"/>
        <rFont val="方正粗黑宋简体"/>
        <charset val="134"/>
      </rPr>
      <t xml:space="preserve">996RUF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 xml:space="preserve"> 12V550*2 </t>
    </r>
    <r>
      <rPr>
        <sz val="11"/>
        <rFont val="方正粗黑宋简体"/>
        <charset val="134"/>
      </rPr>
      <t xml:space="preserve">电机 motor     </t>
    </r>
  </si>
  <si>
    <r>
      <rPr>
        <sz val="10"/>
        <rFont val="方正公文小标宋"/>
        <charset val="134"/>
      </rPr>
      <t xml:space="preserve">白色，红色，绿色，                    </t>
    </r>
    <r>
      <rPr>
        <sz val="10"/>
        <rFont val="Arial"/>
        <charset val="134"/>
      </rPr>
      <t xml:space="preserve">
</t>
    </r>
    <r>
      <rPr>
        <sz val="10"/>
        <rFont val="方正公文小标宋"/>
        <charset val="134"/>
      </rPr>
      <t>粉色，黄色</t>
    </r>
    <r>
      <rPr>
        <sz val="10"/>
        <rFont val="Arial"/>
        <charset val="134"/>
      </rPr>
      <t xml:space="preserve">                     White, red,
 pink</t>
    </r>
    <r>
      <rPr>
        <sz val="10"/>
        <rFont val="方正公文小标宋"/>
        <charset val="134"/>
      </rPr>
      <t>，green,</t>
    </r>
  </si>
  <si>
    <t>145*86.2*56 CM</t>
  </si>
  <si>
    <t>25.8KG    
31.6KG</t>
  </si>
  <si>
    <r>
      <rPr>
        <sz val="9"/>
        <color rgb="FFFF0000"/>
        <rFont val="方正粗黑宋简体"/>
        <charset val="134"/>
      </rPr>
      <t xml:space="preserve">(12V10A*1铅酸电池Lead-acid battery + 12V550*2 电机 motor )  
</t>
    </r>
    <r>
      <rPr>
        <sz val="9"/>
        <rFont val="方正粗黑宋简体"/>
        <charset val="134"/>
      </rPr>
      <t>双开门，一键启动，多功能中控台，动感音乐，电量显示，USB接口，MP3插口，TF卡，电量显示，前进后退开关，高低速，双座椅（三点式安全带），四轮避震 ，LED灯光（带灯光按键），自带后储物箱！
Double doors, one-key start, multi-functional central console, dynamic music, battery level display, USB port, MP3 jack, TF card slot, battery level display, forward and reverse switch, high and low speed, double seats (with three-point seat belts), four-wheel shock absorption, LED lights (with light switch), built-in rear storage box!</t>
    </r>
  </si>
  <si>
    <t xml:space="preserve">皮座 Leather seats + 40RMB                                  EVA轮 EVA soft wheel +110RMB 
MP4+130RMB 
烤漆 Paint +120RMB </t>
  </si>
  <si>
    <r>
      <rPr>
        <sz val="11"/>
        <rFont val="方正粗黑宋简体"/>
        <charset val="134"/>
      </rPr>
      <t xml:space="preserve">996RUF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 xml:space="preserve"> 12V550*4 </t>
    </r>
    <r>
      <rPr>
        <sz val="11"/>
        <rFont val="方正粗黑宋简体"/>
        <charset val="134"/>
      </rPr>
      <t xml:space="preserve">电机 motor     </t>
    </r>
  </si>
  <si>
    <r>
      <rPr>
        <sz val="9"/>
        <color rgb="FFFF0000"/>
        <rFont val="方正粗黑宋简体"/>
        <charset val="134"/>
      </rPr>
      <t xml:space="preserve">(12V10A*1铅酸电池Lead-acid battery + 12V550*4 电机 motor )  
</t>
    </r>
    <r>
      <rPr>
        <sz val="9"/>
        <rFont val="方正粗黑宋简体"/>
        <charset val="134"/>
      </rPr>
      <t>双开门，一键启动，多功能中控台，动感音乐，电量显示，USB接口，MP3插口，TF卡，电量显示，前进后退开关，高低速，双座椅（三点式安全带），四轮避震 ，LED灯光（带灯光按键），自带后储物箱！
Double doors, one-key start, multi-functional central console, dynamic music, battery level display, USB port, MP3 jack, TF card slot, battery level display, forward and reverse switch, high and low speed, double seats (with three-point seat belts), four-wheel shock absorption, LED lights (with light switch), built-in rear storage box!</t>
    </r>
  </si>
  <si>
    <r>
      <rPr>
        <sz val="11"/>
        <rFont val="方正粗黑宋简体"/>
        <charset val="134"/>
      </rPr>
      <t xml:space="preserve">996RUF
</t>
    </r>
    <r>
      <rPr>
        <sz val="11"/>
        <color rgb="FFFF0000"/>
        <rFont val="方正粗黑宋简体"/>
        <charset val="134"/>
      </rPr>
      <t>24V8AH*1</t>
    </r>
    <r>
      <rPr>
        <sz val="11"/>
        <rFont val="方正粗黑宋简体"/>
        <charset val="134"/>
      </rPr>
      <t xml:space="preserve">铅酸电池
Lead-acid battery 
</t>
    </r>
    <r>
      <rPr>
        <sz val="11"/>
        <color rgb="FFFF0000"/>
        <rFont val="方正粗黑宋简体"/>
        <charset val="134"/>
      </rPr>
      <t xml:space="preserve">24V775*2 </t>
    </r>
    <r>
      <rPr>
        <sz val="11"/>
        <rFont val="方正粗黑宋简体"/>
        <charset val="134"/>
      </rPr>
      <t xml:space="preserve">电机 motor     </t>
    </r>
  </si>
  <si>
    <t>28KG    
34KG</t>
  </si>
  <si>
    <r>
      <rPr>
        <sz val="9"/>
        <color rgb="FFFF0000"/>
        <rFont val="方正粗黑宋简体"/>
        <charset val="134"/>
      </rPr>
      <t xml:space="preserve">(24V8A*1铅酸电池Lead-acid battery + 24V775*2 电机 motor )  
</t>
    </r>
    <r>
      <rPr>
        <sz val="9"/>
        <rFont val="方正粗黑宋简体"/>
        <charset val="134"/>
      </rPr>
      <t>双开门，一键启动，多功能中控台，动感音乐，电量显示，USB接口，MP3插口，TF卡，电量显示，前进后退开关，高低速，双座椅（三点式安全带），四轮避震 ，LED灯光（带灯光按键），自带后储物箱！
Double doors, one-key start, multi-functional central console, dynamic music, battery level display, USB port, MP3 jack, TF card slot, battery level display, forward and reverse switch, high and low speed, double seats (with three-point seat belts), four-wheel shock absorption, LED lights (with light switch), built-in rear storage box!</t>
    </r>
  </si>
  <si>
    <r>
      <rPr>
        <sz val="11"/>
        <rFont val="方正粗黑宋简体"/>
        <charset val="134"/>
      </rPr>
      <t xml:space="preserve">996RUF
</t>
    </r>
    <r>
      <rPr>
        <sz val="11"/>
        <color rgb="FFFF0000"/>
        <rFont val="方正粗黑宋简体"/>
        <charset val="134"/>
      </rPr>
      <t>24V8AH*1</t>
    </r>
    <r>
      <rPr>
        <sz val="11"/>
        <rFont val="方正粗黑宋简体"/>
        <charset val="134"/>
      </rPr>
      <t xml:space="preserve">铅酸电池
Lead-acid battery 
</t>
    </r>
    <r>
      <rPr>
        <sz val="11"/>
        <color rgb="FFFF0000"/>
        <rFont val="方正粗黑宋简体"/>
        <charset val="134"/>
      </rPr>
      <t xml:space="preserve">24V550*4 </t>
    </r>
    <r>
      <rPr>
        <sz val="11"/>
        <rFont val="方正粗黑宋简体"/>
        <charset val="134"/>
      </rPr>
      <t xml:space="preserve">电机 motor     </t>
    </r>
  </si>
  <si>
    <r>
      <rPr>
        <sz val="9"/>
        <color rgb="FFFF0000"/>
        <rFont val="方正粗黑宋简体"/>
        <charset val="134"/>
      </rPr>
      <t xml:space="preserve">(24V8A*1铅酸电池Lead-acid battery + 24V550*4 电机 motor )  
</t>
    </r>
    <r>
      <rPr>
        <sz val="9"/>
        <rFont val="方正粗黑宋简体"/>
        <charset val="134"/>
      </rPr>
      <t>双开门，一键启动，多功能中控台，动感音乐，电量显示，USB接口，MP3插口，TF卡，电量显示，前进后退开关，高低速，双座椅（三点式安全带），四轮避震 ，LED灯光（带灯光按键），自带后储物箱！
Double doors, one-key start, multi-functional central console, dynamic music, battery level display, USB port, MP3 jack, TF card slot, battery level display, forward and reverse switch, high and low speed, double seats (with three-point seat belts), four-wheel shock absorption, LED lights (with light switch), built-in rear storage box!</t>
    </r>
  </si>
  <si>
    <r>
      <rPr>
        <sz val="11"/>
        <rFont val="方正粗黑宋简体"/>
        <charset val="134"/>
      </rPr>
      <t xml:space="preserve">996RUF
</t>
    </r>
    <r>
      <rPr>
        <sz val="11"/>
        <color rgb="FFFF0000"/>
        <rFont val="方正粗黑宋简体"/>
        <charset val="134"/>
      </rPr>
      <t>24V8AH*1</t>
    </r>
    <r>
      <rPr>
        <sz val="11"/>
        <rFont val="方正粗黑宋简体"/>
        <charset val="134"/>
      </rPr>
      <t xml:space="preserve">铅酸电池
Lead-acid battery 
</t>
    </r>
    <r>
      <rPr>
        <sz val="11"/>
        <color rgb="FFFF0000"/>
        <rFont val="方正粗黑宋简体"/>
        <charset val="134"/>
      </rPr>
      <t xml:space="preserve">无刷电机：WW8-1*2
brushless electric machine
WW8-1*2
 </t>
    </r>
    <r>
      <rPr>
        <sz val="11"/>
        <rFont val="方正粗黑宋简体"/>
        <charset val="134"/>
      </rPr>
      <t xml:space="preserve">电机 motor     </t>
    </r>
  </si>
  <si>
    <t>30KG    
36KG</t>
  </si>
  <si>
    <r>
      <rPr>
        <sz val="11"/>
        <rFont val="方正粗黑宋简体"/>
        <charset val="134"/>
      </rPr>
      <t xml:space="preserve">993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 12V550*2 </t>
    </r>
    <r>
      <rPr>
        <sz val="11"/>
        <rFont val="方正粗黑宋简体"/>
        <charset val="134"/>
      </rPr>
      <t xml:space="preserve">电机 motor     </t>
    </r>
  </si>
  <si>
    <t>桔 orange
绿 green
粉 pink
蓝 blue</t>
  </si>
  <si>
    <t>25KG    
30KG</t>
  </si>
  <si>
    <r>
      <rPr>
        <sz val="9"/>
        <color rgb="FFFF0000"/>
        <rFont val="方正粗黑宋简体"/>
        <charset val="134"/>
      </rPr>
      <t xml:space="preserve">(12V7A*1铅酸电池Lead-acid battery + 12V550*2 电机 motor )  
</t>
    </r>
    <r>
      <rPr>
        <sz val="9"/>
        <rFont val="方正粗黑宋简体"/>
        <charset val="134"/>
      </rPr>
      <t>电源开关，电量显示，手柄式前进后退，高低速，MP3，USB接口，四轮避震，LED灯光，手机APP遥控，带蓝牙，2.4G一对一遥控器！
Power switch, battery level display, handle-type forward and backward movement, high and low speed, MP3, USB interface, four-wheel shock absorption, LED light, remote control via mobile phone APP, with Bluetooth, 2.4G one-to-one remote control!</t>
    </r>
  </si>
  <si>
    <t xml:space="preserve">皮座 Leather seats + 25RMB                                  EVA轮 EVA soft wheel +90RMB 
烤漆 Paint +50RMB </t>
  </si>
  <si>
    <r>
      <rPr>
        <sz val="11"/>
        <rFont val="方正粗黑宋简体"/>
        <charset val="134"/>
      </rPr>
      <t xml:space="preserve">993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 xml:space="preserve"> 12V550*4 </t>
    </r>
    <r>
      <rPr>
        <sz val="11"/>
        <rFont val="方正粗黑宋简体"/>
        <charset val="134"/>
      </rPr>
      <t xml:space="preserve">电机 motor     </t>
    </r>
  </si>
  <si>
    <r>
      <rPr>
        <sz val="9"/>
        <color rgb="FFFF0000"/>
        <rFont val="方正粗黑宋简体"/>
        <charset val="134"/>
      </rPr>
      <t xml:space="preserve">(12V10A*1铅酸电池Lead-acid battery + 12V550*4 电机 motor )  
</t>
    </r>
    <r>
      <rPr>
        <sz val="9"/>
        <rFont val="方正粗黑宋简体"/>
        <charset val="134"/>
      </rPr>
      <t>电源开关，电量显示，手柄式前进后退，高低速，MP3，USB接口，四轮避震，LED灯光，手机APP遥控，带蓝牙，2.4G一对一遥控器！
Power switch, battery level display, handle-type forward and backward movement, high and low speed, MP3, USB interface, four-wheel shock absorption, LED light, remote control via mobile phone APP, with Bluetooth, 2.4G one-to-one remote control!</t>
    </r>
  </si>
  <si>
    <r>
      <rPr>
        <sz val="11"/>
        <rFont val="方正粗黑宋简体"/>
        <charset val="134"/>
      </rPr>
      <t xml:space="preserve">993
</t>
    </r>
    <r>
      <rPr>
        <sz val="11"/>
        <color rgb="FFFF0000"/>
        <rFont val="方正粗黑宋简体"/>
        <charset val="134"/>
      </rPr>
      <t>24V8AH*1</t>
    </r>
    <r>
      <rPr>
        <sz val="11"/>
        <rFont val="方正粗黑宋简体"/>
        <charset val="134"/>
      </rPr>
      <t xml:space="preserve">铅酸电池
Lead-acid battery 
</t>
    </r>
    <r>
      <rPr>
        <sz val="11"/>
        <color rgb="FFFF0000"/>
        <rFont val="方正粗黑宋简体"/>
        <charset val="134"/>
      </rPr>
      <t xml:space="preserve">4845*2 </t>
    </r>
    <r>
      <rPr>
        <sz val="11"/>
        <rFont val="方正粗黑宋简体"/>
        <charset val="134"/>
      </rPr>
      <t xml:space="preserve">电机 motor     </t>
    </r>
  </si>
  <si>
    <r>
      <rPr>
        <sz val="9"/>
        <color rgb="FFFF0000"/>
        <rFont val="方正粗黑宋简体"/>
        <charset val="134"/>
      </rPr>
      <t xml:space="preserve">(24V8AH*1铅酸电池Lead-acid battery + 4845*2 电机 motor )  
</t>
    </r>
    <r>
      <rPr>
        <sz val="9"/>
        <rFont val="方正粗黑宋简体"/>
        <charset val="134"/>
      </rPr>
      <t>电源开关，电量显示，手柄式前进后退，高低速，MP3，USB接口，四轮避震，LED灯光，手机APP遥控，带蓝牙，2.4G一对一遥控器！
Power switch, battery level display, handle-type forward and backward movement, high and low speed, MP3, USB interface, four-wheel shock absorption, LED light, remote control via mobile phone APP, with Bluetooth, 2.4G one-to-one remote control!</t>
    </r>
  </si>
  <si>
    <r>
      <rPr>
        <sz val="11"/>
        <rFont val="方正粗黑宋简体"/>
        <charset val="134"/>
      </rPr>
      <t xml:space="preserve">993
</t>
    </r>
    <r>
      <rPr>
        <sz val="11"/>
        <color rgb="FFFF0000"/>
        <rFont val="方正粗黑宋简体"/>
        <charset val="134"/>
      </rPr>
      <t>24V8AH*1</t>
    </r>
    <r>
      <rPr>
        <sz val="11"/>
        <rFont val="方正粗黑宋简体"/>
        <charset val="134"/>
      </rPr>
      <t xml:space="preserve">铅酸电池
Lead-acid battery 
</t>
    </r>
    <r>
      <rPr>
        <sz val="11"/>
        <color rgb="FFFF0000"/>
        <rFont val="方正粗黑宋简体"/>
        <charset val="134"/>
      </rPr>
      <t xml:space="preserve">550*4 </t>
    </r>
    <r>
      <rPr>
        <sz val="11"/>
        <rFont val="方正粗黑宋简体"/>
        <charset val="134"/>
      </rPr>
      <t xml:space="preserve">电机 motor     </t>
    </r>
  </si>
  <si>
    <r>
      <rPr>
        <sz val="9"/>
        <color rgb="FFFF0000"/>
        <rFont val="方正粗黑宋简体"/>
        <charset val="134"/>
      </rPr>
      <t xml:space="preserve">(24V8AH*1铅酸电池Lead-acid battery + 555*4 电机 motor )  
</t>
    </r>
    <r>
      <rPr>
        <sz val="9"/>
        <rFont val="方正粗黑宋简体"/>
        <charset val="134"/>
      </rPr>
      <t>电源开关，电量显示，手柄式前进后退，高低速，MP3，USB接口，四轮避震，LED灯光，手机APP遥控，带蓝牙，2.4G一对一遥控器！
Power switch, battery level display, handle-type forward and backward movement, high and low speed, MP3, USB interface, four-wheel shock absorption, LED light, remote control via mobile phone APP, with Bluetooth, 2.4G one-to-one remote control!</t>
    </r>
  </si>
  <si>
    <r>
      <rPr>
        <sz val="11"/>
        <rFont val="方正粗黑宋简体"/>
        <charset val="134"/>
      </rPr>
      <t xml:space="preserve">007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 12V380*4 </t>
    </r>
    <r>
      <rPr>
        <sz val="11"/>
        <rFont val="方正粗黑宋简体"/>
        <charset val="134"/>
      </rPr>
      <t xml:space="preserve">电机 motor     </t>
    </r>
  </si>
  <si>
    <r>
      <rPr>
        <sz val="10"/>
        <rFont val="方正公文小标宋"/>
        <charset val="134"/>
      </rPr>
      <t>白色，红色，</t>
    </r>
    <r>
      <rPr>
        <sz val="10"/>
        <rFont val="Arial"/>
        <charset val="134"/>
      </rPr>
      <t xml:space="preserve">
</t>
    </r>
    <r>
      <rPr>
        <sz val="10"/>
        <rFont val="方正公文小标宋"/>
        <charset val="134"/>
      </rPr>
      <t>蓝色，粉色，</t>
    </r>
    <r>
      <rPr>
        <sz val="10"/>
        <rFont val="Arial"/>
        <charset val="134"/>
      </rPr>
      <t xml:space="preserve">                      White, red,
 blue,  pink</t>
    </r>
    <r>
      <rPr>
        <sz val="10"/>
        <rFont val="方正公文小标宋"/>
        <charset val="134"/>
      </rPr>
      <t>，</t>
    </r>
  </si>
  <si>
    <t>117*68*75CM</t>
  </si>
  <si>
    <t>18.6KG    
21.6KG</t>
  </si>
  <si>
    <r>
      <rPr>
        <sz val="9"/>
        <color rgb="FFFF0000"/>
        <rFont val="方正粗黑宋简体"/>
        <charset val="134"/>
      </rPr>
      <t xml:space="preserve">(12V7A*1铅酸电池Lead-acid battery + 12V390*4  电机 motor )                               
</t>
    </r>
    <r>
      <rPr>
        <sz val="9"/>
        <rFont val="方正粗黑宋简体"/>
        <charset val="134"/>
      </rPr>
      <t>12V7A电瓶*1，390电机*4，四驱，带蓝牙，高低速，USB接口，动感音乐，LED灯光，2.4G蓝牙一对一遥控器，四轮避震！                                                            
12V7A battery * 1,390 motor *4, four-wheel drive, with Bluetooth, high and low speed, USB interface, dynamic music, LED lights, 2.4G Bluetooth one to one remote control, four wheel shock absorber!</t>
    </r>
  </si>
  <si>
    <t xml:space="preserve">皮座 Leather seats + 25RMB                                  EVA轮 EVA soft wheel +110RMB 
手动加速 Turn the handle by hand to accelerate+30元  </t>
  </si>
  <si>
    <r>
      <rPr>
        <sz val="11"/>
        <rFont val="方正粗黑宋简体"/>
        <charset val="134"/>
      </rPr>
      <t xml:space="preserve">007
</t>
    </r>
    <r>
      <rPr>
        <b/>
        <sz val="11"/>
        <color rgb="FFFF0000"/>
        <rFont val="方正粗黑宋简体"/>
        <charset val="134"/>
      </rPr>
      <t>12V7A*1</t>
    </r>
    <r>
      <rPr>
        <sz val="11"/>
        <rFont val="方正粗黑宋简体"/>
        <charset val="134"/>
      </rPr>
      <t xml:space="preserve">铅酸电池
Lead-acid battery 
</t>
    </r>
    <r>
      <rPr>
        <b/>
        <sz val="11"/>
        <color rgb="FFFF0000"/>
        <rFont val="方正粗黑宋简体"/>
        <charset val="134"/>
      </rPr>
      <t xml:space="preserve"> 12V380*4 </t>
    </r>
    <r>
      <rPr>
        <sz val="11"/>
        <rFont val="方正粗黑宋简体"/>
        <charset val="134"/>
      </rPr>
      <t xml:space="preserve">电机 motor     </t>
    </r>
  </si>
  <si>
    <r>
      <rPr>
        <sz val="11"/>
        <rFont val="方正粗黑宋简体"/>
        <charset val="134"/>
      </rPr>
      <t xml:space="preserve">007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 12V380*4</t>
    </r>
    <r>
      <rPr>
        <sz val="11"/>
        <rFont val="方正粗黑宋简体"/>
        <charset val="134"/>
      </rPr>
      <t xml:space="preserve"> 电机 motor     </t>
    </r>
  </si>
  <si>
    <t xml:space="preserve">900
12V4.5A*1铅酸电池
Lead-acid battery 
 12V380*2 电机 motor     </t>
  </si>
  <si>
    <r>
      <rPr>
        <sz val="10"/>
        <rFont val="方正公文小标宋"/>
        <charset val="134"/>
      </rPr>
      <t>红，白，蓝，</t>
    </r>
    <r>
      <rPr>
        <sz val="10"/>
        <rFont val="Arial"/>
        <charset val="134"/>
      </rPr>
      <t xml:space="preserve">                        Red, white, blue, </t>
    </r>
  </si>
  <si>
    <t>117*75*78CM</t>
  </si>
  <si>
    <t>19.5KG    23.5KG</t>
  </si>
  <si>
    <r>
      <rPr>
        <sz val="9"/>
        <color rgb="FFFF0000"/>
        <rFont val="方正粗黑宋简体"/>
        <charset val="134"/>
      </rPr>
      <t xml:space="preserve">(12V4.5A*1铅酸电池Lead-acid battery + 12V390*2 电机 motor ) </t>
    </r>
    <r>
      <rPr>
        <sz val="9"/>
        <color rgb="FFFF0000"/>
        <rFont val="宋体"/>
        <charset val="134"/>
      </rPr>
      <t xml:space="preserve">     </t>
    </r>
    <r>
      <rPr>
        <sz val="9"/>
        <color rgb="FFFF0000"/>
        <rFont val="方正粗黑宋简体"/>
        <charset val="134"/>
      </rPr>
      <t xml:space="preserve">        </t>
    </r>
    <r>
      <rPr>
        <sz val="9"/>
        <rFont val="方正粗黑宋简体"/>
        <charset val="134"/>
      </rPr>
      <t xml:space="preserve">  
双驱：12v4.5A*1，双驱390*2，一键启动，电量显示，动感音乐 独特弧形双开门，USB接口，带蓝牙，高低速，手柄式前后开关，手机APP遥控前后摇摆，四轮避震                                                                                                               Dual drive: 12V4.5A *1, dual drive 390*2, one-button start, power display, dynamic music unique arc double door, USB interface, with Bluetooth, high and low speed, handle switch, mobile phone APP remote control sway back and forth, four wheels shock absorbent</t>
    </r>
  </si>
  <si>
    <t xml:space="preserve">皮座 Leather seats + 20RMB                                  EVA轮 EVA soft wheel +80RMB   </t>
  </si>
  <si>
    <t xml:space="preserve">900
12V7A*1铅酸电池
Lead-acid battery 
 12V380*4 电机 motor     </t>
  </si>
  <si>
    <r>
      <rPr>
        <sz val="9"/>
        <color rgb="FFFF0000"/>
        <rFont val="方正粗黑宋简体"/>
        <charset val="134"/>
      </rPr>
      <t xml:space="preserve">(12V7A*1铅酸电池Lead-acid battery + 12V390*4  电机 motor )                        
</t>
    </r>
    <r>
      <rPr>
        <sz val="9"/>
        <rFont val="方正粗黑宋简体"/>
        <charset val="134"/>
      </rPr>
      <t xml:space="preserve">四驱：12V7A*1 ,四驱 390*4，仿真悬挂避震,一键启动，电量显示，动感音乐 独特弧形双开门，USB接口，带蓝牙，高低速，手柄式前后开关，手机APP遥控,前后摇摆，                                                                                                            Four-wheel drive: 12V7A*1, four-wheel drive 390*4, simulation suspension shock absorber, one-button start, power display, dynamic music unique arc double door, USB interface, with Bluetooth, high and low speed, handle switch front and rear, mobile APP remote control, sway back and forth,   </t>
    </r>
    <r>
      <rPr>
        <sz val="9"/>
        <color rgb="FFFF0000"/>
        <rFont val="方正粗黑宋简体"/>
        <charset val="134"/>
      </rPr>
      <t xml:space="preserve">                                                                                   </t>
    </r>
  </si>
  <si>
    <t xml:space="preserve">601
12V7A*1铅酸电池
Lead-acid battery 
 12V380*4 电机 motor     </t>
  </si>
  <si>
    <t>118*63*58CM</t>
  </si>
  <si>
    <t>20.5KG  
25.6KG</t>
  </si>
  <si>
    <r>
      <rPr>
        <sz val="9"/>
        <color rgb="FFFF0000"/>
        <rFont val="方正粗黑宋简体"/>
        <charset val="134"/>
      </rPr>
      <t xml:space="preserve">(12V7A*1铅酸电池Lead-acid battery + 12V390*4  电机 motor )                        
</t>
    </r>
    <r>
      <rPr>
        <sz val="9"/>
        <rFont val="方正粗黑宋简体"/>
        <charset val="134"/>
      </rPr>
      <t>12伏7安电池，四驱390电机，，双开门，四轮避震，仿真方向盘一键快装，一键启动，前后摇摆，USB接口，动感音乐，高低速，LED灯光，加大储物后备箱，手机APP,轮带加宽防滑静音                                                                                   12 volt 7 amp battery, four-wheel drive 390 motor, double doors, four-wheel shock absorbers, simulation steering wheel quick loading with one key, one-key start, rocking back and forth, USB interface, dynamic music, high and low speed, LED lighting, enlarged storage trunk, mobile phone APP, widened anti-skid mute</t>
    </r>
    <r>
      <rPr>
        <sz val="9"/>
        <color rgb="FFFF0000"/>
        <rFont val="方正粗黑宋简体"/>
        <charset val="134"/>
      </rPr>
      <t xml:space="preserve">                                                                                   </t>
    </r>
  </si>
  <si>
    <t xml:space="preserve">皮座 Leather seats + 20RMB                                  EVA轮 EVA soft wheel +50RMB   </t>
  </si>
  <si>
    <t xml:space="preserve">601
12V7A*1铅酸电池
Lead-acid battery 
 12V380*4 电机 motor   
烤漆 paint  </t>
  </si>
  <si>
    <r>
      <rPr>
        <sz val="10"/>
        <rFont val="Arial"/>
        <charset val="134"/>
      </rPr>
      <t xml:space="preserve">                                   </t>
    </r>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警车烤漆黑</t>
    </r>
    <r>
      <rPr>
        <sz val="10"/>
        <rFont val="Arial"/>
        <charset val="134"/>
      </rPr>
      <t xml:space="preserve">                   Paint red                     paint black                 police car is painted black</t>
    </r>
  </si>
  <si>
    <t xml:space="preserve">797A
12V7A*1铅酸电池
Lead-acid battery 
 12V390*4 电机 motor     </t>
  </si>
  <si>
    <r>
      <rPr>
        <sz val="10"/>
        <rFont val="方正公文小标宋"/>
        <charset val="134"/>
      </rPr>
      <t>红色，黄色，绿色，</t>
    </r>
    <r>
      <rPr>
        <sz val="10"/>
        <rFont val="Arial"/>
        <charset val="134"/>
      </rPr>
      <t xml:space="preserve">                    red, yellow, green, </t>
    </r>
  </si>
  <si>
    <t>132.5*87.5*74CM</t>
  </si>
  <si>
    <t>26.7KG  31.7KG</t>
  </si>
  <si>
    <r>
      <rPr>
        <sz val="9"/>
        <color rgb="FFFF0000"/>
        <rFont val="方正粗黑宋简体"/>
        <charset val="134"/>
      </rPr>
      <t xml:space="preserve">(12V7A*1铅酸电池Lead-acid battery + 12V390*4  电机 motor )                              
</t>
    </r>
    <r>
      <rPr>
        <sz val="9"/>
        <rFont val="方正粗黑宋简体"/>
        <charset val="134"/>
      </rPr>
      <t xml:space="preserve">配置：大电瓶（12V7A*1），四驱动12V（390*4），一键启动，方向盘一键快装，USB接口，MP3插口，高低速，动感音乐，LED灯，电动翻斗，四轮避震，前后摇摆，手机遥控，2.4G蓝牙遥控一对一！                                                  
Configuration: large battery (12V7A*1), four drive 12V (390*4), one key start, one key quick installation of the steering wheel, USB interface, MP3 jack, high and low speed, dynamic music, LED lights, electric tipper, four wheel shock absorber, rocking back and forth, mobile remote control, 2.4G Bluetooth remote control one to one!     </t>
    </r>
    <r>
      <rPr>
        <sz val="9"/>
        <color rgb="FFFF0000"/>
        <rFont val="方正粗黑宋简体"/>
        <charset val="134"/>
      </rPr>
      <t xml:space="preserve">                                                                    </t>
    </r>
  </si>
  <si>
    <t xml:space="preserve">皮座 Leather seats + 25RMB                                  EVA轮 EVA soft wheel +110RMB   </t>
  </si>
  <si>
    <t xml:space="preserve">797B
12V7A*1铅酸电池
Lead-acid battery 
 12V390*4 电机 motor     </t>
  </si>
  <si>
    <r>
      <rPr>
        <sz val="10"/>
        <rFont val="方正公文小标宋"/>
        <charset val="134"/>
      </rPr>
      <t>红色，黄色，</t>
    </r>
    <r>
      <rPr>
        <sz val="10"/>
        <rFont val="Arial"/>
        <charset val="134"/>
      </rPr>
      <t xml:space="preserve">                    red, yellow,</t>
    </r>
  </si>
  <si>
    <t xml:space="preserve">918                                
标配                    Standard configuration  
12V7A*1铅酸电池
Lead-acid battery 
 12V390*4 电机 motor     </t>
  </si>
  <si>
    <r>
      <rPr>
        <sz val="10"/>
        <rFont val="方正公文小标宋"/>
        <charset val="134"/>
      </rPr>
      <t>红色</t>
    </r>
    <r>
      <rPr>
        <sz val="10"/>
        <rFont val="Arial"/>
        <charset val="134"/>
      </rPr>
      <t xml:space="preserve"> </t>
    </r>
    <r>
      <rPr>
        <sz val="10"/>
        <rFont val="方正公文小标宋"/>
        <charset val="134"/>
      </rPr>
      <t>白色</t>
    </r>
    <r>
      <rPr>
        <sz val="10"/>
        <rFont val="Arial"/>
        <charset val="134"/>
      </rPr>
      <t xml:space="preserve">                              </t>
    </r>
    <r>
      <rPr>
        <sz val="10"/>
        <rFont val="方正公文小标宋"/>
        <charset val="134"/>
      </rPr>
      <t>蓝色</t>
    </r>
    <r>
      <rPr>
        <sz val="10"/>
        <rFont val="Arial"/>
        <charset val="134"/>
      </rPr>
      <t xml:space="preserve"> </t>
    </r>
    <r>
      <rPr>
        <sz val="10"/>
        <rFont val="方正公文小标宋"/>
        <charset val="134"/>
      </rPr>
      <t>绿色</t>
    </r>
    <r>
      <rPr>
        <sz val="10"/>
        <rFont val="Arial"/>
        <charset val="134"/>
      </rPr>
      <t xml:space="preserve">                        Red white                   blue green</t>
    </r>
  </si>
  <si>
    <t>129*87*96CM</t>
  </si>
  <si>
    <t>28.3KG    
34.5KG</t>
  </si>
  <si>
    <r>
      <rPr>
        <sz val="9"/>
        <color rgb="FFFF0000"/>
        <rFont val="方正粗黑宋简体"/>
        <charset val="134"/>
      </rPr>
      <t xml:space="preserve">(12V7A*1铅酸电池Lead-acid battery + 12V390*4  电机 motor )                               
</t>
    </r>
    <r>
      <rPr>
        <sz val="9"/>
        <rFont val="方正粗黑宋简体"/>
        <charset val="134"/>
      </rPr>
      <t xml:space="preserve">方向盘一键安装，动感音乐，USB接口，MP3插口，带蓝牙功能，高低速，2.4G一对一蓝牙遥控器，前后摇摆，带手机APP遥控，前后仿真悬挂避震，LED灯光
 steering wheel one-click installation, dynamic music, USB interface, MP3 jack, with Bluetooth function, high and low speed, 2.4g one-on-one Bluetooth remote control, rocking back and forth, remote control with mobile phone APP, front and rear simulation suspension suspension, LED lights  </t>
    </r>
    <r>
      <rPr>
        <sz val="9"/>
        <color rgb="FFFF0000"/>
        <rFont val="方正粗黑宋简体"/>
        <charset val="134"/>
      </rPr>
      <t xml:space="preserve">                                                                 </t>
    </r>
  </si>
  <si>
    <t xml:space="preserve">918                                
高配                   Advanced configuration   
12V7A*1铅酸电池
Lead-acid battery 
 12V390*4 电机 motor     </t>
  </si>
  <si>
    <r>
      <rPr>
        <sz val="9"/>
        <color rgb="FFFF0000"/>
        <rFont val="方正粗黑宋简体"/>
        <charset val="134"/>
      </rPr>
      <t xml:space="preserve">(12V7A*1铅酸电池Lead-acid battery + 12V390*4  电机 motor )                               
</t>
    </r>
    <r>
      <rPr>
        <sz val="9"/>
        <rFont val="方正粗黑宋简体"/>
        <charset val="134"/>
      </rPr>
      <t>仿真电子显示屏（高配），电子油门（高配）方向盘一键安装，动感音乐，USB接口，MP3插口，带蓝牙功能，高低速，2.4G一对一蓝牙遥控器，前后摇摆，带手机APP遥控，前后仿真悬挂避震，LED灯光
Simulation electronic display screen (high), electronic throttle (high)  steering wheel one key installation, dynamic music, USB interface, MP3 jack, with Bluetooth function, high and low speed, 2.4g one-on-one Bluetooth remote control, rocking back and forth, remote control with mobile phone APP, front and rear simulation suspension suspension, LED lights</t>
    </r>
    <r>
      <rPr>
        <sz val="9"/>
        <color rgb="FFFF0000"/>
        <rFont val="方正粗黑宋简体"/>
        <charset val="134"/>
      </rPr>
      <t xml:space="preserve">                                                                </t>
    </r>
  </si>
  <si>
    <t xml:space="preserve">918                               
 高配                   Advanced configuration   
12V7A*1铅酸电池
Lead-acid battery 
 12V390*4 电机 motor     </t>
  </si>
  <si>
    <t xml:space="preserve">903                               
12V7A*1铅酸电池
Lead-acid battery 
 12V550*2 电机 motor     </t>
  </si>
  <si>
    <r>
      <rPr>
        <sz val="10"/>
        <rFont val="方正公文小标宋"/>
        <charset val="134"/>
      </rPr>
      <t>红色</t>
    </r>
    <r>
      <rPr>
        <sz val="10"/>
        <rFont val="Arial"/>
        <charset val="134"/>
      </rPr>
      <t xml:space="preserve"> </t>
    </r>
    <r>
      <rPr>
        <sz val="10"/>
        <rFont val="方正公文小标宋"/>
        <charset val="134"/>
      </rPr>
      <t>白色</t>
    </r>
    <r>
      <rPr>
        <sz val="10"/>
        <rFont val="Arial"/>
        <charset val="134"/>
      </rPr>
      <t xml:space="preserve">                              </t>
    </r>
    <r>
      <rPr>
        <sz val="10"/>
        <rFont val="方正公文小标宋"/>
        <charset val="134"/>
      </rPr>
      <t>蓝色</t>
    </r>
    <r>
      <rPr>
        <sz val="10"/>
        <rFont val="Arial"/>
        <charset val="134"/>
      </rPr>
      <t xml:space="preserve">                         Red white                   blue </t>
    </r>
  </si>
  <si>
    <t>137*91*88CM</t>
  </si>
  <si>
    <t>30.92KG    
37.62KG</t>
  </si>
  <si>
    <r>
      <rPr>
        <sz val="9"/>
        <color rgb="FFFF0000"/>
        <rFont val="方正粗黑宋简体"/>
        <charset val="134"/>
      </rPr>
      <t xml:space="preserve">(12V7A*1铅酸电池Lead-acid battery + 12V550*2  电机 motor )                               
</t>
    </r>
    <r>
      <rPr>
        <sz val="9"/>
        <rFont val="方正粗黑宋简体"/>
        <charset val="134"/>
      </rPr>
      <t xml:space="preserve">标配：双驱（550*2）电瓶（12V7A*1）带中控，2.4g蓝牙遥控器，缓起缓停，高低速，普通四轮避震，便携式拉杆！                                                      Standard configuration: Dual drive (550*2) battery (12V7A*1) with central control, 2.4g Bluetooth remote control, slow start and stop, high and low speed, common four-wheel shock absorber, portable pull rod!     </t>
    </r>
    <r>
      <rPr>
        <sz val="9"/>
        <color rgb="FFFF0000"/>
        <rFont val="方正粗黑宋简体"/>
        <charset val="134"/>
      </rPr>
      <t xml:space="preserve">                                                      </t>
    </r>
  </si>
  <si>
    <t xml:space="preserve">903                               
12V10A*1铅酸电池
Lead-acid battery 
 12V540*4 电机 motor     </t>
  </si>
  <si>
    <t>32.8KG    
39.5KG</t>
  </si>
  <si>
    <r>
      <rPr>
        <sz val="9"/>
        <color rgb="FFFF0000"/>
        <rFont val="方正粗黑宋简体"/>
        <charset val="134"/>
      </rPr>
      <t xml:space="preserve">(12V7A*1铅酸电池Lead-acid battery + 12V540*4  电机 motor )                               
</t>
    </r>
    <r>
      <rPr>
        <sz val="9"/>
        <rFont val="方正粗黑宋简体"/>
        <charset val="134"/>
      </rPr>
      <t xml:space="preserve">高配：四驱（540*4）电瓶（12V10A*1）带中控，2.4G蓝牙遥控器，缓起缓停，高低速，普通四轮避震，便携式拉杆！      
High configuration: four-wheel drive (540*4) battery (12V10A*1) with central control, 2.4G Bluetooth remote control, slow start slow stop, high and low speed, ordinary four-wheel shock absorber, portable pull rod!       </t>
    </r>
    <r>
      <rPr>
        <sz val="9"/>
        <color rgb="FFFF0000"/>
        <rFont val="方正粗黑宋简体"/>
        <charset val="134"/>
      </rPr>
      <t xml:space="preserve">                                         </t>
    </r>
  </si>
  <si>
    <r>
      <rPr>
        <sz val="9"/>
        <color rgb="FFFF0000"/>
        <rFont val="方正粗黑宋简体"/>
        <charset val="134"/>
      </rPr>
      <t xml:space="preserve">(12V7A*1铅酸电池Lead-acid battery + 12V540*4  电机 motor )                               
</t>
    </r>
    <r>
      <rPr>
        <sz val="9"/>
        <rFont val="方正粗黑宋简体"/>
        <charset val="134"/>
      </rPr>
      <t>顶配：四驱（540*4）电瓶（12V10A*1）带中控，2.4G蓝牙遥控器，缓起缓停，高低速，便携式拉杆，带仿真悬挂避震！   
Top: four-wheel drive (540*4) battery (12V10A*1) with central control, 2.4G Bluetooth remote control, slow start slow stop, high and low speed, portable pull rod, with simulation suspension shock absorber!</t>
    </r>
    <r>
      <rPr>
        <sz val="9"/>
        <color rgb="FFFF0000"/>
        <rFont val="方正粗黑宋简体"/>
        <charset val="134"/>
      </rPr>
      <t xml:space="preserve">                                         </t>
    </r>
  </si>
  <si>
    <t>SH</t>
  </si>
  <si>
    <t xml:space="preserve">1188                                
12V7A*1铅酸电池
Lead-acid battery 
12V380*2 电机 motor </t>
  </si>
  <si>
    <r>
      <rPr>
        <sz val="10"/>
        <rFont val="方正公文小标宋"/>
        <charset val="134"/>
      </rPr>
      <t>红，</t>
    </r>
    <r>
      <rPr>
        <sz val="10"/>
        <rFont val="Arial"/>
        <charset val="134"/>
      </rPr>
      <t xml:space="preserve"> </t>
    </r>
    <r>
      <rPr>
        <sz val="10"/>
        <rFont val="方正公文小标宋"/>
        <charset val="134"/>
      </rPr>
      <t>黄，</t>
    </r>
    <r>
      <rPr>
        <sz val="10"/>
        <rFont val="Arial"/>
        <charset val="134"/>
      </rPr>
      <t xml:space="preserve"> </t>
    </r>
    <r>
      <rPr>
        <sz val="10"/>
        <rFont val="方正公文小标宋"/>
        <charset val="134"/>
      </rPr>
      <t>白，</t>
    </r>
    <r>
      <rPr>
        <sz val="10"/>
        <rFont val="Arial"/>
        <charset val="134"/>
      </rPr>
      <t xml:space="preserve">                      
Red, yellow, white,</t>
    </r>
  </si>
  <si>
    <t>129*82*75CM</t>
  </si>
  <si>
    <t>22.5KG   26KG</t>
  </si>
  <si>
    <r>
      <rPr>
        <sz val="9"/>
        <color rgb="FFFF0000"/>
        <rFont val="方正粗黑宋简体"/>
        <charset val="134"/>
      </rPr>
      <t xml:space="preserve">(12V7A*1铅酸电池Lead-acid battery + 12V380*2 电机 motor )                        </t>
    </r>
    <r>
      <rPr>
        <sz val="9"/>
        <rFont val="方正粗黑宋简体"/>
        <charset val="134"/>
      </rPr>
      <t xml:space="preserve">   
双开门，一键启动，2.4G一对一普通遥控，电量显示，前后摇摆，早教音乐，英语故事，LED大灯，SUB插口，SD插口，MP3插口，四轮避震。                                                                                        
dual open door, one-button start, 2.4g one to one ordinary remote control, power display, rocking back and forth, early education music, English story, LED headlights, SUB socket, SD socket, MP3 socket, four-wheel shock absorbings.     </t>
    </r>
    <r>
      <rPr>
        <sz val="9"/>
        <color rgb="FFFF0000"/>
        <rFont val="方正粗黑宋简体"/>
        <charset val="134"/>
      </rPr>
      <t xml:space="preserve">                                </t>
    </r>
  </si>
  <si>
    <t xml:space="preserve">皮座 Leather seats + 25RMB                                  EVA轮 EVA soft wheel +90RMB  </t>
  </si>
  <si>
    <t xml:space="preserve">1188                                
12V7A*1铅酸电池
Lead-acid battery 
12V380*4 电机 motor </t>
  </si>
  <si>
    <r>
      <rPr>
        <sz val="9"/>
        <color rgb="FFFF0000"/>
        <rFont val="方正粗黑宋简体"/>
        <charset val="134"/>
      </rPr>
      <t xml:space="preserve">(12V7A*1铅酸电池Lead-acid battery + 12V380*4 电机 motor )                        </t>
    </r>
    <r>
      <rPr>
        <sz val="9"/>
        <rFont val="方正粗黑宋简体"/>
        <charset val="134"/>
      </rPr>
      <t xml:space="preserve">   
双开门，一键启动，2.4G一对一普通遥控，电量显示，前后摇摆，早教音乐，英语故事，LED大灯，SUB插口，SD插口，MP3插口，四轮避震。                                                                                        
dual open door, one-button start, 2.4g one to one ordinary remote control, power display, rocking back and forth, early education music, English story, LED headlights, SUB socket, SD socket, MP3 socket, four-wheel shock absorbings.     </t>
    </r>
    <r>
      <rPr>
        <sz val="9"/>
        <color rgb="FFFF0000"/>
        <rFont val="方正粗黑宋简体"/>
        <charset val="134"/>
      </rPr>
      <t xml:space="preserve">                                </t>
    </r>
  </si>
  <si>
    <t xml:space="preserve">6688                                
12V7A*1铅酸电池
Lead-acid battery 
12V550*2 电机 motor </t>
  </si>
  <si>
    <r>
      <rPr>
        <sz val="10"/>
        <rFont val="方正公文小标宋"/>
        <charset val="134"/>
      </rPr>
      <t>红，蓝，黄</t>
    </r>
    <r>
      <rPr>
        <sz val="10"/>
        <rFont val="Arial"/>
        <charset val="134"/>
      </rPr>
      <t>.
Red, blue, yellow</t>
    </r>
  </si>
  <si>
    <t>200*68*76CM</t>
  </si>
  <si>
    <t>27.5KG  33KG</t>
  </si>
  <si>
    <r>
      <rPr>
        <sz val="9"/>
        <color rgb="FFFF0000"/>
        <rFont val="方正粗黑宋简体"/>
        <charset val="134"/>
      </rPr>
      <t xml:space="preserve">(12V7A*1铅酸电池Lead-acid battery + 12V550*2  电机 motor )                        
</t>
    </r>
    <r>
      <rPr>
        <sz val="9"/>
        <rFont val="方正粗黑宋简体"/>
        <charset val="134"/>
      </rPr>
      <t xml:space="preserve">电瓶：12V7AH,双驱动550马达，一键启动，2.4G一对一遥控，电量显示，前后摇摆，早教音乐，英语故事，LED大灯,SUB插口，MP3插口。Battery: 12V7AH, dual drive 550 motor, one-button start, 2.4g one to one remote control, power display, rocking back and forth, early education music, English story, LED headlights,SUB socket, MP3 socket. </t>
    </r>
    <r>
      <rPr>
        <sz val="9"/>
        <color rgb="FFFF0000"/>
        <rFont val="方正粗黑宋简体"/>
        <charset val="134"/>
      </rPr>
      <t xml:space="preserve">                               </t>
    </r>
  </si>
  <si>
    <t xml:space="preserve">皮座 Leather seats + 25RMB                                 </t>
  </si>
  <si>
    <t>1166                                                    
6V4A*2铅酸电池
Lead-acid battery 
12V380*2  电机 motor</t>
  </si>
  <si>
    <r>
      <rPr>
        <sz val="10"/>
        <rFont val="方正公文小标宋"/>
        <charset val="134"/>
      </rPr>
      <t>军黄</t>
    </r>
    <r>
      <rPr>
        <sz val="10"/>
        <rFont val="Arial"/>
        <charset val="134"/>
      </rPr>
      <t>,</t>
    </r>
    <r>
      <rPr>
        <sz val="10"/>
        <rFont val="方正公文小标宋"/>
        <charset val="134"/>
      </rPr>
      <t>军绿</t>
    </r>
    <r>
      <rPr>
        <sz val="10"/>
        <rFont val="Arial"/>
        <charset val="134"/>
      </rPr>
      <t>,</t>
    </r>
    <r>
      <rPr>
        <sz val="10"/>
        <rFont val="方正公文小标宋"/>
        <charset val="134"/>
      </rPr>
      <t>中国红</t>
    </r>
    <r>
      <rPr>
        <sz val="10"/>
        <rFont val="Arial"/>
        <charset val="134"/>
      </rPr>
      <t xml:space="preserve">                          
Military yellow, military green, Chinese red</t>
    </r>
  </si>
  <si>
    <t>115*65*60CM</t>
  </si>
  <si>
    <t>12KG 14.5KG</t>
  </si>
  <si>
    <r>
      <rPr>
        <sz val="9"/>
        <color rgb="FFFF0000"/>
        <rFont val="方正粗黑宋简体"/>
        <charset val="134"/>
      </rPr>
      <t xml:space="preserve">(6V4A*2铅酸电池Lead-acid battery + 12V380*2  电机 motor )                                 
</t>
    </r>
    <r>
      <rPr>
        <sz val="9"/>
        <rFont val="方正粗黑宋简体"/>
        <charset val="134"/>
      </rPr>
      <t xml:space="preserve">静音前后摇摆，蓝牙2.4遥控，早教故事，音乐，古诗，流行音乐，前大灯+雾灯，备用轮胎                                        
 mute sway back and forth, Bluetooth 2.4 remote control, early education story, music, ancient poetry, pop music, headlamp + fog lamp, spare tire </t>
    </r>
    <r>
      <rPr>
        <sz val="9"/>
        <color rgb="FFFF0000"/>
        <rFont val="方正粗黑宋简体"/>
        <charset val="134"/>
      </rPr>
      <t xml:space="preserve">                     </t>
    </r>
  </si>
  <si>
    <t xml:space="preserve">皮座 Leather seats + 20RMB                                 </t>
  </si>
  <si>
    <t>1166                                                    
12V7A*1铅酸电池
Lead-acid battery 
12V380*4  电机 motor</t>
  </si>
  <si>
    <r>
      <rPr>
        <sz val="9"/>
        <color rgb="FFFF0000"/>
        <rFont val="方正粗黑宋简体"/>
        <charset val="134"/>
      </rPr>
      <t xml:space="preserve">(12V7A*1铅酸电池Lead-acid battery + 12V380*4  电机 motor )                                
</t>
    </r>
    <r>
      <rPr>
        <sz val="9"/>
        <rFont val="方正粗黑宋简体"/>
        <charset val="134"/>
      </rPr>
      <t xml:space="preserve">静音前后摇摆，蓝牙2.4遥控，早教故事，音乐，古诗，流行音乐，前大灯+雾灯，备用轮胎                                        
 mute sway back and forth, Bluetooth 2.4 remote control, early education story, music, ancient poetry, pop music, headlamp + fog lamp, spare tire </t>
    </r>
    <r>
      <rPr>
        <sz val="9"/>
        <color rgb="FFFF0000"/>
        <rFont val="方正粗黑宋简体"/>
        <charset val="134"/>
      </rPr>
      <t xml:space="preserve">                     </t>
    </r>
  </si>
  <si>
    <t>1166                                                    
12V7A*1铅酸电池
Lead-acid battery 
12V380*4  电机 motor
带成人踏板
Pedal with adult</t>
  </si>
  <si>
    <t>160*60*110
CM</t>
  </si>
  <si>
    <r>
      <rPr>
        <sz val="9"/>
        <color rgb="FFFF0000"/>
        <rFont val="方正粗黑宋简体"/>
        <charset val="134"/>
      </rPr>
      <t xml:space="preserve">(12V7A*1铅酸电池Lead-acid battery + 12V380*4  电机 motor )                                 
</t>
    </r>
    <r>
      <rPr>
        <sz val="9"/>
        <rFont val="方正粗黑宋简体"/>
        <charset val="134"/>
      </rPr>
      <t xml:space="preserve">亲子车。隆重上市、高仿真吉普牧马人。四驱12V、带遥控、带摇摆、               
Parents and children. Grand launch, high simulation jeep Wrangler. Four-wheel drive 12 pay, with remote control, with swing,           </t>
    </r>
  </si>
  <si>
    <t xml:space="preserve">1166                                                    
12V7A*1铅酸电池
Lead-acid battery 
12V380*4  电机 motor
带成人踏板
Pedal with adult
烤漆  paint </t>
  </si>
  <si>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Paint red 
paint black    </t>
    </r>
  </si>
  <si>
    <r>
      <rPr>
        <sz val="11"/>
        <rFont val="Arial"/>
        <charset val="134"/>
      </rPr>
      <t xml:space="preserve">806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12V390*4  </t>
    </r>
    <r>
      <rPr>
        <sz val="11"/>
        <rFont val="方正粗黑宋简体"/>
        <charset val="134"/>
      </rPr>
      <t>电机</t>
    </r>
    <r>
      <rPr>
        <sz val="11"/>
        <rFont val="Arial"/>
        <charset val="134"/>
      </rPr>
      <t xml:space="preserve"> motor                   
</t>
    </r>
    <r>
      <rPr>
        <sz val="11"/>
        <rFont val="方正粗黑宋简体"/>
        <charset val="134"/>
      </rPr>
      <t>无漂移，</t>
    </r>
    <r>
      <rPr>
        <sz val="11"/>
        <rFont val="Arial"/>
        <charset val="134"/>
      </rPr>
      <t xml:space="preserve">                            
</t>
    </r>
    <r>
      <rPr>
        <b/>
        <sz val="11"/>
        <color rgb="FFFF0000"/>
        <rFont val="Arial"/>
        <charset val="134"/>
      </rPr>
      <t>No drift,</t>
    </r>
  </si>
  <si>
    <r>
      <rPr>
        <sz val="10"/>
        <rFont val="宋体"/>
        <charset val="134"/>
      </rPr>
      <t>红</t>
    </r>
    <r>
      <rPr>
        <sz val="10"/>
        <rFont val="Arial"/>
        <charset val="134"/>
      </rPr>
      <t xml:space="preserve"> Red
</t>
    </r>
    <r>
      <rPr>
        <sz val="10"/>
        <rFont val="宋体"/>
        <charset val="134"/>
      </rPr>
      <t>白</t>
    </r>
    <r>
      <rPr>
        <sz val="10"/>
        <rFont val="Arial"/>
        <charset val="134"/>
      </rPr>
      <t xml:space="preserve"> white
</t>
    </r>
    <r>
      <rPr>
        <sz val="10"/>
        <rFont val="宋体"/>
        <charset val="134"/>
      </rPr>
      <t>蓝</t>
    </r>
    <r>
      <rPr>
        <sz val="10"/>
        <rFont val="Arial"/>
        <charset val="134"/>
      </rPr>
      <t xml:space="preserve"> blue
</t>
    </r>
    <r>
      <rPr>
        <sz val="10"/>
        <rFont val="宋体"/>
        <charset val="134"/>
      </rPr>
      <t>黄</t>
    </r>
    <r>
      <rPr>
        <sz val="10"/>
        <rFont val="Arial"/>
        <charset val="134"/>
      </rPr>
      <t xml:space="preserve"> yellow</t>
    </r>
  </si>
  <si>
    <t>135*72*47CM</t>
  </si>
  <si>
    <t>23KG 
27.5KG</t>
  </si>
  <si>
    <r>
      <rPr>
        <sz val="9"/>
        <color rgb="FFFF0000"/>
        <rFont val="方正粗黑宋简体"/>
        <charset val="134"/>
      </rPr>
      <t xml:space="preserve">(12V7A*1铅酸电池Lead-acid battery +12V380*4 电机 motor )                        
</t>
    </r>
    <r>
      <rPr>
        <sz val="9"/>
        <rFont val="方正粗黑宋简体"/>
        <charset val="134"/>
      </rPr>
      <t xml:space="preserve">12V7A电池，12v390*4铁齿电机，多功能遥控器，一键启动，早教功能，英语故事，LED大灯，USB插口，摇摆功能，双开门，手机APP，                                      
12V7A battery, 12v390*4 iron tooth motor, multi-function remote control, one-click start, early education function, English story, LED headlights, USB jack, swing function, double door, mobile APP,    </t>
    </r>
  </si>
  <si>
    <t>皮座椅Leather seats+25RMB                                                       EVA发泡胎EVAfoam tire+60RMB</t>
  </si>
  <si>
    <t>CE GCC</t>
  </si>
  <si>
    <r>
      <rPr>
        <sz val="11"/>
        <rFont val="Arial"/>
        <charset val="134"/>
      </rPr>
      <t xml:space="preserve">806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方正粗黑宋简体"/>
        <charset val="134"/>
      </rPr>
      <t>电机</t>
    </r>
    <r>
      <rPr>
        <sz val="11"/>
        <rFont val="Arial"/>
        <charset val="134"/>
      </rPr>
      <t xml:space="preserve"> motor                   
</t>
    </r>
    <r>
      <rPr>
        <sz val="11"/>
        <rFont val="方正粗黑宋简体"/>
        <charset val="134"/>
      </rPr>
      <t>无漂移，</t>
    </r>
    <r>
      <rPr>
        <sz val="11"/>
        <rFont val="Arial"/>
        <charset val="134"/>
      </rPr>
      <t xml:space="preserve">                            
</t>
    </r>
    <r>
      <rPr>
        <b/>
        <sz val="11"/>
        <color rgb="FFFF0000"/>
        <rFont val="Arial"/>
        <charset val="134"/>
      </rPr>
      <t>No drift,</t>
    </r>
    <r>
      <rPr>
        <sz val="11"/>
        <rFont val="Arial"/>
        <charset val="134"/>
      </rPr>
      <t xml:space="preserve">
+</t>
    </r>
    <r>
      <rPr>
        <sz val="11"/>
        <rFont val="方正粗黑宋简体"/>
        <charset val="134"/>
      </rPr>
      <t>烤漆</t>
    </r>
    <r>
      <rPr>
        <sz val="11"/>
        <rFont val="Arial"/>
        <charset val="134"/>
      </rPr>
      <t xml:space="preserve"> 
</t>
    </r>
    <r>
      <rPr>
        <b/>
        <sz val="11"/>
        <color rgb="FFFF0000"/>
        <rFont val="Arial"/>
        <charset val="134"/>
      </rPr>
      <t xml:space="preserve">+paint </t>
    </r>
  </si>
  <si>
    <r>
      <rPr>
        <sz val="10"/>
        <rFont val="方正公文小标宋"/>
        <charset val="134"/>
      </rPr>
      <t>烤漆红</t>
    </r>
    <r>
      <rPr>
        <sz val="10"/>
        <rFont val="Arial"/>
        <charset val="134"/>
      </rPr>
      <t xml:space="preserve"> 
</t>
    </r>
    <r>
      <rPr>
        <sz val="10"/>
        <rFont val="方正公文小标宋"/>
        <charset val="134"/>
      </rPr>
      <t>烤漆绿</t>
    </r>
    <r>
      <rPr>
        <sz val="10"/>
        <rFont val="Arial"/>
        <charset val="134"/>
      </rPr>
      <t xml:space="preserve">                     
Paint red 
paint green </t>
    </r>
  </si>
  <si>
    <r>
      <rPr>
        <sz val="11"/>
        <rFont val="Arial"/>
        <charset val="134"/>
      </rPr>
      <t xml:space="preserve">806                                
</t>
    </r>
    <r>
      <rPr>
        <b/>
        <sz val="11"/>
        <color rgb="FFFF0000"/>
        <rFont val="Arial"/>
        <charset val="134"/>
      </rPr>
      <t>12V9A*2</t>
    </r>
    <r>
      <rPr>
        <sz val="11"/>
        <rFont val="方正粗黑宋简体"/>
        <charset val="134"/>
      </rPr>
      <t>铅酸电池</t>
    </r>
    <r>
      <rPr>
        <sz val="11"/>
        <rFont val="Arial"/>
        <charset val="134"/>
      </rPr>
      <t xml:space="preserve">
Lead-acid battery 
</t>
    </r>
    <r>
      <rPr>
        <b/>
        <sz val="11"/>
        <color rgb="FFFF0000"/>
        <rFont val="Arial"/>
        <charset val="134"/>
      </rPr>
      <t xml:space="preserve">24V550*2 </t>
    </r>
    <r>
      <rPr>
        <sz val="11"/>
        <rFont val="方正粗黑宋简体"/>
        <charset val="134"/>
      </rPr>
      <t>电机</t>
    </r>
    <r>
      <rPr>
        <sz val="11"/>
        <rFont val="Arial"/>
        <charset val="134"/>
      </rPr>
      <t xml:space="preserve"> motor
+EVA
</t>
    </r>
    <r>
      <rPr>
        <b/>
        <sz val="11"/>
        <color rgb="FFFF0000"/>
        <rFont val="Arial"/>
        <charset val="134"/>
      </rPr>
      <t>+EVAfoam tire</t>
    </r>
    <r>
      <rPr>
        <sz val="11"/>
        <rFont val="Arial"/>
        <charset val="134"/>
      </rPr>
      <t xml:space="preserve">
+</t>
    </r>
    <r>
      <rPr>
        <sz val="11"/>
        <rFont val="方正粗黑宋简体"/>
        <charset val="134"/>
      </rPr>
      <t>皮座椅</t>
    </r>
    <r>
      <rPr>
        <sz val="11"/>
        <rFont val="Arial"/>
        <charset val="134"/>
      </rPr>
      <t xml:space="preserve">
</t>
    </r>
    <r>
      <rPr>
        <b/>
        <sz val="11"/>
        <color rgb="FFFF0000"/>
        <rFont val="Arial"/>
        <charset val="134"/>
      </rPr>
      <t xml:space="preserve">+Leather seats </t>
    </r>
    <r>
      <rPr>
        <sz val="11"/>
        <color rgb="FFFF0000"/>
        <rFont val="Arial"/>
        <charset val="134"/>
      </rPr>
      <t xml:space="preserve">  </t>
    </r>
    <r>
      <rPr>
        <sz val="11"/>
        <rFont val="Arial"/>
        <charset val="134"/>
      </rPr>
      <t xml:space="preserve">             
+</t>
    </r>
    <r>
      <rPr>
        <sz val="11"/>
        <rFont val="方正粗黑宋简体"/>
        <charset val="134"/>
      </rPr>
      <t>漂移</t>
    </r>
    <r>
      <rPr>
        <sz val="11"/>
        <rFont val="Arial"/>
        <charset val="134"/>
      </rPr>
      <t xml:space="preserve">  
</t>
    </r>
    <r>
      <rPr>
        <b/>
        <sz val="11"/>
        <color rgb="FFFF0000"/>
        <rFont val="Arial"/>
        <charset val="134"/>
      </rPr>
      <t>+drift</t>
    </r>
  </si>
  <si>
    <r>
      <rPr>
        <sz val="9"/>
        <color rgb="FFFF0000"/>
        <rFont val="方正粗黑宋简体"/>
        <charset val="134"/>
      </rPr>
      <t xml:space="preserve">(18V4.5A*2铅酸电池Lead-acid battery +18V550*2 电机 motor )                        </t>
    </r>
    <r>
      <rPr>
        <sz val="9"/>
        <rFont val="方正粗黑宋简体"/>
        <charset val="134"/>
      </rPr>
      <t xml:space="preserve">18v4.5*2电池， 18v550电机*2，多功能遥控器，一键启动，早教功能，英语故事，LED大灯，USB插口，摇摆功能，双开门，手机APP，                                                    </t>
    </r>
    <r>
      <rPr>
        <sz val="9"/>
        <color rgb="FFFF0000"/>
        <rFont val="方正粗黑宋简体"/>
        <charset val="134"/>
      </rPr>
      <t xml:space="preserve">漂移功能，EVA轮子，皮座 ， </t>
    </r>
    <r>
      <rPr>
        <sz val="9"/>
        <rFont val="方正粗黑宋简体"/>
        <charset val="134"/>
      </rPr>
      <t xml:space="preserve">                                                                                    12V7A battery, 12v390*4 iron tooth motor, multi-function remote control, one-click start, early education function, English story, LED headlights, USB jack, swing function, double door, mobile APP,   </t>
    </r>
    <r>
      <rPr>
        <sz val="9"/>
        <color rgb="FFFF0000"/>
        <rFont val="方正粗黑宋简体"/>
        <charset val="134"/>
      </rPr>
      <t xml:space="preserve">                            
drift，EVA wheels, leather seats,</t>
    </r>
  </si>
  <si>
    <r>
      <rPr>
        <sz val="11"/>
        <rFont val="Arial"/>
        <charset val="134"/>
      </rPr>
      <t xml:space="preserve">806                                
</t>
    </r>
    <r>
      <rPr>
        <b/>
        <sz val="11"/>
        <color rgb="FFFF0000"/>
        <rFont val="Arial"/>
        <charset val="134"/>
      </rPr>
      <t>12V9A*2</t>
    </r>
    <r>
      <rPr>
        <sz val="11"/>
        <rFont val="方正粗黑宋简体"/>
        <charset val="134"/>
      </rPr>
      <t>铅酸电池</t>
    </r>
    <r>
      <rPr>
        <sz val="11"/>
        <rFont val="Arial"/>
        <charset val="134"/>
      </rPr>
      <t xml:space="preserve">
Lead-acid battery 
</t>
    </r>
    <r>
      <rPr>
        <b/>
        <sz val="11"/>
        <color rgb="FFFF0000"/>
        <rFont val="Arial"/>
        <charset val="134"/>
      </rPr>
      <t xml:space="preserve">24V550*2 </t>
    </r>
    <r>
      <rPr>
        <sz val="11"/>
        <rFont val="方正粗黑宋简体"/>
        <charset val="134"/>
      </rPr>
      <t>电机</t>
    </r>
    <r>
      <rPr>
        <sz val="11"/>
        <rFont val="Arial"/>
        <charset val="134"/>
      </rPr>
      <t xml:space="preserve"> motor
+EVA
</t>
    </r>
    <r>
      <rPr>
        <b/>
        <sz val="11"/>
        <color rgb="FFFF0000"/>
        <rFont val="Arial"/>
        <charset val="134"/>
      </rPr>
      <t>+EVAfoam tire</t>
    </r>
    <r>
      <rPr>
        <sz val="11"/>
        <rFont val="Arial"/>
        <charset val="134"/>
      </rPr>
      <t xml:space="preserve">
+</t>
    </r>
    <r>
      <rPr>
        <sz val="11"/>
        <rFont val="方正粗黑宋简体"/>
        <charset val="134"/>
      </rPr>
      <t>皮座椅</t>
    </r>
    <r>
      <rPr>
        <sz val="11"/>
        <rFont val="Arial"/>
        <charset val="134"/>
      </rPr>
      <t xml:space="preserve">
</t>
    </r>
    <r>
      <rPr>
        <b/>
        <sz val="11"/>
        <color rgb="FFFF0000"/>
        <rFont val="Arial"/>
        <charset val="134"/>
      </rPr>
      <t xml:space="preserve">+Leather seats </t>
    </r>
    <r>
      <rPr>
        <sz val="11"/>
        <color rgb="FFFF0000"/>
        <rFont val="Arial"/>
        <charset val="134"/>
      </rPr>
      <t xml:space="preserve">  </t>
    </r>
    <r>
      <rPr>
        <sz val="11"/>
        <rFont val="Arial"/>
        <charset val="134"/>
      </rPr>
      <t xml:space="preserve">             
+</t>
    </r>
    <r>
      <rPr>
        <sz val="11"/>
        <rFont val="方正粗黑宋简体"/>
        <charset val="134"/>
      </rPr>
      <t>漂移</t>
    </r>
    <r>
      <rPr>
        <sz val="11"/>
        <rFont val="Arial"/>
        <charset val="134"/>
      </rPr>
      <t xml:space="preserve">  
</t>
    </r>
    <r>
      <rPr>
        <b/>
        <sz val="11"/>
        <color rgb="FFFF0000"/>
        <rFont val="Arial"/>
        <charset val="134"/>
      </rPr>
      <t xml:space="preserve">+drift
</t>
    </r>
    <r>
      <rPr>
        <b/>
        <sz val="11"/>
        <color theme="1"/>
        <rFont val="Arial"/>
        <charset val="134"/>
      </rPr>
      <t>+</t>
    </r>
    <r>
      <rPr>
        <b/>
        <sz val="11"/>
        <color theme="1"/>
        <rFont val="宋体"/>
        <charset val="134"/>
      </rPr>
      <t>烤漆</t>
    </r>
    <r>
      <rPr>
        <b/>
        <sz val="11"/>
        <color rgb="FFFF0000"/>
        <rFont val="Arial"/>
        <charset val="134"/>
      </rPr>
      <t xml:space="preserve">  +paint </t>
    </r>
  </si>
  <si>
    <r>
      <rPr>
        <sz val="11"/>
        <rFont val="Arial"/>
        <charset val="134"/>
      </rPr>
      <t xml:space="preserve">809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12V390*4 </t>
    </r>
    <r>
      <rPr>
        <sz val="11"/>
        <rFont val="Arial"/>
        <charset val="134"/>
      </rPr>
      <t xml:space="preserve"> </t>
    </r>
    <r>
      <rPr>
        <sz val="11"/>
        <rFont val="方正粗黑宋简体"/>
        <charset val="134"/>
      </rPr>
      <t>电机</t>
    </r>
    <r>
      <rPr>
        <sz val="11"/>
        <rFont val="Arial"/>
        <charset val="134"/>
      </rPr>
      <t xml:space="preserve"> motor                   </t>
    </r>
  </si>
  <si>
    <r>
      <rPr>
        <sz val="10"/>
        <rFont val="方正公文小标宋"/>
        <charset val="134"/>
      </rPr>
      <t>红</t>
    </r>
    <r>
      <rPr>
        <sz val="10"/>
        <rFont val="Arial"/>
        <charset val="134"/>
      </rPr>
      <t xml:space="preserve"> Red
</t>
    </r>
    <r>
      <rPr>
        <sz val="10"/>
        <rFont val="方正公文小标宋"/>
        <charset val="134"/>
      </rPr>
      <t>白</t>
    </r>
    <r>
      <rPr>
        <sz val="10"/>
        <rFont val="Arial"/>
        <charset val="134"/>
      </rPr>
      <t xml:space="preserve"> white
</t>
    </r>
    <r>
      <rPr>
        <sz val="10"/>
        <rFont val="方正公文小标宋"/>
        <charset val="134"/>
      </rPr>
      <t>兰</t>
    </r>
    <r>
      <rPr>
        <sz val="10"/>
        <rFont val="Arial"/>
        <charset val="134"/>
      </rPr>
      <t xml:space="preserve">  blue
</t>
    </r>
    <r>
      <rPr>
        <sz val="10"/>
        <rFont val="方正公文小标宋"/>
        <charset val="134"/>
      </rPr>
      <t>灰</t>
    </r>
    <r>
      <rPr>
        <sz val="10"/>
        <rFont val="Arial"/>
        <charset val="134"/>
      </rPr>
      <t xml:space="preserve">   gray               </t>
    </r>
  </si>
  <si>
    <t>126*86*82CM</t>
  </si>
  <si>
    <t>26KG  
30.5KG</t>
  </si>
  <si>
    <r>
      <rPr>
        <sz val="9"/>
        <rFont val="方正粗黑宋简体"/>
        <charset val="134"/>
      </rPr>
      <t>12V7A电池，12v390*4电机， 多功能遥控器，一键启动，灯光独立控制开关，电量显示，车身带炫酷大灯，早教功能，英语故事，LED大灯，USB插口，摇摆功能，双开门，手机APP。</t>
    </r>
    <r>
      <rPr>
        <sz val="9"/>
        <color rgb="FFFF0000"/>
        <rFont val="方正粗黑宋简体"/>
        <charset val="134"/>
      </rPr>
      <t xml:space="preserve">
12V7A battery, 12v390*4 motor, multi-function remote control, one-button start, light independent control switch, power display, body with cool headlights, early education function, English story, LED headlights, USB jack, swing function, double door, mobile APP.</t>
    </r>
  </si>
  <si>
    <t xml:space="preserve"> 皮座椅Leather seats+25RMB                                                       EVA发泡胎EVAfoam tire+90RMB                          12V10A 电池+40RMB                                                           24V 电池（12v9*2）+110RMB                                24v四驱550铁齿电机Iron teeth, motor+40RMB</t>
  </si>
  <si>
    <r>
      <rPr>
        <sz val="11"/>
        <rFont val="Arial"/>
        <charset val="134"/>
      </rPr>
      <t xml:space="preserve">809P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方正粗黑宋简体"/>
        <charset val="134"/>
      </rPr>
      <t>电机</t>
    </r>
    <r>
      <rPr>
        <sz val="11"/>
        <rFont val="Arial"/>
        <charset val="134"/>
      </rPr>
      <t xml:space="preserve"> motor                   </t>
    </r>
  </si>
  <si>
    <r>
      <rPr>
        <sz val="9"/>
        <color theme="1"/>
        <rFont val="方正粗黑宋简体"/>
        <charset val="134"/>
      </rPr>
      <t>大电池，四个电机， 带遮阳蓬，多功能遥控器，一键启动，灯光独立控制开关，电量显示，车身带炫酷大灯，早教功能，英语故事，LED大灯，USB插口，摇摆功能，双开门，手机APP。</t>
    </r>
    <r>
      <rPr>
        <sz val="9"/>
        <color rgb="FFFF0000"/>
        <rFont val="方正粗黑宋简体"/>
        <charset val="134"/>
      </rPr>
      <t xml:space="preserve">
Large battery, four motors, with awning, multi-function remote control, one-button start, light independent control switch, power display, body with cool headlights, early education function, English story, LED headlights, USB jack, swing function, double doors, mobile APP.
</t>
    </r>
  </si>
  <si>
    <r>
      <rPr>
        <sz val="11"/>
        <rFont val="Arial"/>
        <charset val="134"/>
      </rPr>
      <t xml:space="preserve">6188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Arial"/>
        <charset val="134"/>
      </rPr>
      <t xml:space="preserve"> </t>
    </r>
    <r>
      <rPr>
        <sz val="11"/>
        <rFont val="方正粗黑宋简体"/>
        <charset val="134"/>
      </rPr>
      <t>电机</t>
    </r>
    <r>
      <rPr>
        <sz val="11"/>
        <rFont val="Arial"/>
        <charset val="134"/>
      </rPr>
      <t xml:space="preserve"> motor                   </t>
    </r>
  </si>
  <si>
    <r>
      <rPr>
        <sz val="10"/>
        <rFont val="方正公文小标宋"/>
        <charset val="134"/>
      </rPr>
      <t>红，白，蓝</t>
    </r>
    <r>
      <rPr>
        <sz val="10"/>
        <rFont val="Arial"/>
        <charset val="134"/>
      </rPr>
      <t xml:space="preserve">                    
Red, white, blue,</t>
    </r>
  </si>
  <si>
    <t>128*76*77CM</t>
  </si>
  <si>
    <t>20KG                  26KG</t>
  </si>
  <si>
    <r>
      <rPr>
        <sz val="9"/>
        <color rgb="FFFF0000"/>
        <rFont val="方正粗黑宋简体"/>
        <charset val="134"/>
      </rPr>
      <t xml:space="preserve">(12V7A*1铅酸电池Lead-acid battery +12V380*4 电机 motor )                            
</t>
    </r>
    <r>
      <rPr>
        <sz val="9"/>
        <rFont val="方正粗黑宋简体"/>
        <charset val="134"/>
      </rPr>
      <t>一对一遥控器，一键启动，电量显示，仿真前大灯，早教功能，英语故事，LED大灯，USB插口，MP3 插口，便携拉杆，前后摇摆，军工铲，简约双开门设计。                                                                                                                                  One to one remote control, one button start, power display, simulation headlights, early education function, English story, LED headlights, USB jack, MP3 jack, portable pull rod, sway back and forth, military shovel, simple double door design.</t>
    </r>
  </si>
  <si>
    <t xml:space="preserve">  皮座椅Leather seats+20RMB                                                       EVA发泡胎EVAfoam tire+90RMB   </t>
  </si>
  <si>
    <r>
      <rPr>
        <sz val="11"/>
        <rFont val="Arial"/>
        <charset val="134"/>
      </rPr>
      <t xml:space="preserve">6188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Arial"/>
        <charset val="134"/>
      </rPr>
      <t xml:space="preserve"> </t>
    </r>
    <r>
      <rPr>
        <sz val="11"/>
        <rFont val="方正粗黑宋简体"/>
        <charset val="134"/>
      </rPr>
      <t>电机</t>
    </r>
    <r>
      <rPr>
        <sz val="11"/>
        <rFont val="Arial"/>
        <charset val="134"/>
      </rPr>
      <t xml:space="preserve"> motor        
+</t>
    </r>
    <r>
      <rPr>
        <sz val="11"/>
        <rFont val="方正粗黑宋简体"/>
        <charset val="134"/>
      </rPr>
      <t>烤漆</t>
    </r>
    <r>
      <rPr>
        <sz val="11"/>
        <rFont val="Arial"/>
        <charset val="134"/>
      </rPr>
      <t xml:space="preserve">
</t>
    </r>
    <r>
      <rPr>
        <b/>
        <sz val="11"/>
        <color rgb="FFFF0000"/>
        <rFont val="Arial"/>
        <charset val="134"/>
      </rPr>
      <t xml:space="preserve"> +paint  </t>
    </r>
    <r>
      <rPr>
        <sz val="11"/>
        <rFont val="Arial"/>
        <charset val="134"/>
      </rPr>
      <t xml:space="preserve">                  </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</si>
  <si>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paint Red, 
paint black,</t>
    </r>
  </si>
  <si>
    <r>
      <rPr>
        <sz val="11"/>
        <rFont val="Arial"/>
        <charset val="134"/>
      </rPr>
      <t xml:space="preserve">XGZ1688FT
(XGZ2199)                               
</t>
    </r>
    <r>
      <rPr>
        <b/>
        <sz val="11"/>
        <color rgb="FFFF0000"/>
        <rFont val="Arial"/>
        <charset val="134"/>
      </rPr>
      <t>6V4.5A*2</t>
    </r>
    <r>
      <rPr>
        <sz val="11"/>
        <rFont val="方正粗黑宋简体"/>
        <charset val="134"/>
      </rPr>
      <t>铅酸电池</t>
    </r>
    <r>
      <rPr>
        <sz val="11"/>
        <rFont val="Arial"/>
        <charset val="134"/>
      </rPr>
      <t xml:space="preserve">
Lead-acid battery 
</t>
    </r>
    <r>
      <rPr>
        <b/>
        <sz val="11"/>
        <color rgb="FFFF0000"/>
        <rFont val="Arial"/>
        <charset val="134"/>
      </rPr>
      <t xml:space="preserve">12V380*2  </t>
    </r>
    <r>
      <rPr>
        <sz val="11"/>
        <rFont val="方正粗黑宋简体"/>
        <charset val="134"/>
      </rPr>
      <t>电机</t>
    </r>
    <r>
      <rPr>
        <sz val="11"/>
        <rFont val="Arial"/>
        <charset val="134"/>
      </rPr>
      <t xml:space="preserve"> motor                </t>
    </r>
  </si>
  <si>
    <r>
      <rPr>
        <sz val="10"/>
        <rFont val="方正公文小标宋"/>
        <charset val="134"/>
      </rPr>
      <t>红，白，粉</t>
    </r>
    <r>
      <rPr>
        <sz val="10"/>
        <rFont val="Arial"/>
        <charset val="134"/>
      </rPr>
      <t xml:space="preserve">                    
Red, white,pink,</t>
    </r>
  </si>
  <si>
    <t>106*70*60CM</t>
  </si>
  <si>
    <t>14KG 
16KG</t>
  </si>
  <si>
    <r>
      <rPr>
        <sz val="9"/>
        <color rgb="FFFF0000"/>
        <rFont val="方正粗黑宋简体"/>
        <charset val="134"/>
      </rPr>
      <t xml:space="preserve">(6V4.5A*2铅酸电池Lead-acid battery + 12V380*2  电机 motor )                        
</t>
    </r>
    <r>
      <rPr>
        <sz val="9"/>
        <rFont val="方正粗黑宋简体"/>
        <charset val="134"/>
      </rPr>
      <t>配置：新款皮卡儿童电动汽车，12V超强动力，型号
XGZ2199、6V4.5，电瓶2个，双驱12V380马达*2，集成音乐版，双开门，摇摆，电量显示，车身带LED闪灯，早教，功能，英语故事，USB插口，                                                                                                                 2 batteries, dual drive 12V380 motor *2, integrated music version, double doors, swing, power display, body with LED flash light, early education, function, English story, USB port,</t>
    </r>
  </si>
  <si>
    <t xml:space="preserve">皮座椅Leather seats+15RMB                                                       EVA发泡胎EVAfoam tire+50RMB   </t>
  </si>
  <si>
    <r>
      <rPr>
        <sz val="11"/>
        <rFont val="Arial"/>
        <charset val="134"/>
      </rPr>
      <t xml:space="preserve">XGZ1688FT
(XGZ2199)                               
</t>
    </r>
    <r>
      <rPr>
        <b/>
        <sz val="11"/>
        <color rgb="FFFF0000"/>
        <rFont val="Arial"/>
        <charset val="134"/>
      </rPr>
      <t>6V4.5A*2</t>
    </r>
    <r>
      <rPr>
        <sz val="11"/>
        <rFont val="方正粗黑宋简体"/>
        <charset val="134"/>
      </rPr>
      <t>铅酸电池</t>
    </r>
    <r>
      <rPr>
        <sz val="11"/>
        <rFont val="Arial"/>
        <charset val="134"/>
      </rPr>
      <t xml:space="preserve">
Lead-acid battery 
</t>
    </r>
    <r>
      <rPr>
        <b/>
        <sz val="11"/>
        <color rgb="FFFF0000"/>
        <rFont val="Arial"/>
        <charset val="134"/>
      </rPr>
      <t xml:space="preserve">12V380*2  </t>
    </r>
    <r>
      <rPr>
        <sz val="11"/>
        <rFont val="方正粗黑宋简体"/>
        <charset val="134"/>
      </rPr>
      <t>电机</t>
    </r>
    <r>
      <rPr>
        <sz val="11"/>
        <rFont val="Arial"/>
        <charset val="134"/>
      </rPr>
      <t xml:space="preserve"> motor 
+</t>
    </r>
    <r>
      <rPr>
        <sz val="11"/>
        <rFont val="宋体"/>
        <charset val="134"/>
      </rPr>
      <t>烤漆</t>
    </r>
    <r>
      <rPr>
        <sz val="11"/>
        <rFont val="Arial"/>
        <charset val="134"/>
      </rPr>
      <t xml:space="preserve">
</t>
    </r>
    <r>
      <rPr>
        <b/>
        <sz val="11"/>
        <color rgb="FFFF0000"/>
        <rFont val="Arial"/>
        <charset val="134"/>
      </rPr>
      <t xml:space="preserve">+ paint       </t>
    </r>
    <r>
      <rPr>
        <sz val="11"/>
        <rFont val="Arial"/>
        <charset val="134"/>
      </rPr>
      <t xml:space="preserve">       </t>
    </r>
  </si>
  <si>
    <r>
      <rPr>
        <sz val="10"/>
        <rFont val="方正公文小标宋"/>
        <charset val="134"/>
      </rPr>
      <t>烤漆红</t>
    </r>
    <r>
      <rPr>
        <sz val="10"/>
        <rFont val="Arial"/>
        <charset val="134"/>
      </rPr>
      <t xml:space="preserve">                      
</t>
    </r>
    <r>
      <rPr>
        <sz val="10"/>
        <rFont val="方正公文小标宋"/>
        <charset val="134"/>
      </rPr>
      <t>烤漆蓝</t>
    </r>
    <r>
      <rPr>
        <sz val="10"/>
        <rFont val="Arial"/>
        <charset val="134"/>
      </rPr>
      <t xml:space="preserve">
paint Red, 
paint  blue</t>
    </r>
  </si>
  <si>
    <r>
      <rPr>
        <sz val="11"/>
        <rFont val="Arial"/>
        <charset val="134"/>
      </rPr>
      <t xml:space="preserve">XGZ1688BM
(XGZ2199)                                                                
</t>
    </r>
    <r>
      <rPr>
        <b/>
        <sz val="11"/>
        <color rgb="FFFF0000"/>
        <rFont val="Arial"/>
        <charset val="134"/>
      </rPr>
      <t>6V4.5A*2</t>
    </r>
    <r>
      <rPr>
        <sz val="11"/>
        <rFont val="方正粗黑宋简体"/>
        <charset val="134"/>
      </rPr>
      <t>铅酸电池</t>
    </r>
    <r>
      <rPr>
        <sz val="11"/>
        <rFont val="Arial"/>
        <charset val="134"/>
      </rPr>
      <t xml:space="preserve">
Lead-acid battery 
</t>
    </r>
    <r>
      <rPr>
        <b/>
        <sz val="11"/>
        <color rgb="FFFF0000"/>
        <rFont val="Arial"/>
        <charset val="134"/>
      </rPr>
      <t xml:space="preserve">12V380*2 </t>
    </r>
    <r>
      <rPr>
        <sz val="11"/>
        <rFont val="Arial"/>
        <charset val="134"/>
      </rPr>
      <t xml:space="preserve"> </t>
    </r>
    <r>
      <rPr>
        <sz val="11"/>
        <rFont val="方正粗黑宋简体"/>
        <charset val="134"/>
      </rPr>
      <t>电机</t>
    </r>
    <r>
      <rPr>
        <sz val="11"/>
        <rFont val="Arial"/>
        <charset val="134"/>
      </rPr>
      <t xml:space="preserve"> motor                 </t>
    </r>
  </si>
  <si>
    <r>
      <rPr>
        <sz val="11"/>
        <rFont val="Arial"/>
        <charset val="134"/>
      </rPr>
      <t xml:space="preserve">XGZ1688BM
(XGZ2199)                                                                
</t>
    </r>
    <r>
      <rPr>
        <b/>
        <sz val="11"/>
        <color rgb="FFFF0000"/>
        <rFont val="Arial"/>
        <charset val="134"/>
      </rPr>
      <t>6V4.5A*2</t>
    </r>
    <r>
      <rPr>
        <sz val="11"/>
        <rFont val="方正粗黑宋简体"/>
        <charset val="134"/>
      </rPr>
      <t>铅酸电池</t>
    </r>
    <r>
      <rPr>
        <sz val="11"/>
        <rFont val="Arial"/>
        <charset val="134"/>
      </rPr>
      <t xml:space="preserve">
Lead-acid battery 
</t>
    </r>
    <r>
      <rPr>
        <b/>
        <sz val="11"/>
        <color rgb="FFFF0000"/>
        <rFont val="Arial"/>
        <charset val="134"/>
      </rPr>
      <t xml:space="preserve">12V380*2 </t>
    </r>
    <r>
      <rPr>
        <sz val="11"/>
        <rFont val="Arial"/>
        <charset val="134"/>
      </rPr>
      <t xml:space="preserve"> </t>
    </r>
    <r>
      <rPr>
        <sz val="11"/>
        <rFont val="方正粗黑宋简体"/>
        <charset val="134"/>
      </rPr>
      <t>电机</t>
    </r>
    <r>
      <rPr>
        <sz val="11"/>
        <rFont val="Arial"/>
        <charset val="134"/>
      </rPr>
      <t xml:space="preserve"> motor
+</t>
    </r>
    <r>
      <rPr>
        <sz val="11"/>
        <rFont val="宋体"/>
        <charset val="134"/>
      </rPr>
      <t>烤漆</t>
    </r>
    <r>
      <rPr>
        <sz val="11"/>
        <rFont val="Arial"/>
        <charset val="134"/>
      </rPr>
      <t xml:space="preserve">
</t>
    </r>
    <r>
      <rPr>
        <b/>
        <sz val="11"/>
        <color rgb="FFFF0000"/>
        <rFont val="Arial"/>
        <charset val="134"/>
      </rPr>
      <t xml:space="preserve">+paint       </t>
    </r>
    <r>
      <rPr>
        <sz val="11"/>
        <rFont val="Arial"/>
        <charset val="134"/>
      </rPr>
      <t xml:space="preserve">         </t>
    </r>
  </si>
  <si>
    <r>
      <rPr>
        <sz val="10"/>
        <rFont val="方正公文小标宋"/>
        <charset val="134"/>
      </rPr>
      <t>烤漆红</t>
    </r>
    <r>
      <rPr>
        <sz val="10"/>
        <rFont val="Arial"/>
        <charset val="134"/>
      </rPr>
      <t xml:space="preserve">                      
</t>
    </r>
    <r>
      <rPr>
        <sz val="10"/>
        <rFont val="方正公文小标宋"/>
        <charset val="134"/>
      </rPr>
      <t>烤漆蓝</t>
    </r>
    <r>
      <rPr>
        <sz val="10"/>
        <rFont val="Arial"/>
        <charset val="134"/>
      </rPr>
      <t xml:space="preserve">
 paint Red, 
paint  blue</t>
    </r>
  </si>
  <si>
    <r>
      <rPr>
        <sz val="11"/>
        <rFont val="Arial"/>
        <charset val="134"/>
      </rPr>
      <t xml:space="preserve">XGZ1088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Arial"/>
        <charset val="134"/>
      </rPr>
      <t xml:space="preserve"> </t>
    </r>
    <r>
      <rPr>
        <sz val="11"/>
        <rFont val="方正粗黑宋简体"/>
        <charset val="134"/>
      </rPr>
      <t>电机</t>
    </r>
    <r>
      <rPr>
        <sz val="11"/>
        <rFont val="Arial"/>
        <charset val="134"/>
      </rPr>
      <t xml:space="preserve"> motor                   </t>
    </r>
  </si>
  <si>
    <t>127*79*87CM</t>
  </si>
  <si>
    <t>26.2KG         
29.5KG</t>
  </si>
  <si>
    <r>
      <rPr>
        <sz val="9"/>
        <color rgb="FFFF0000"/>
        <rFont val="方正粗黑宋简体"/>
        <charset val="134"/>
      </rPr>
      <t xml:space="preserve">(12V7A*1铅酸电池Lead-acid battery +12V380*4 电机 motor )                            
</t>
    </r>
    <r>
      <rPr>
        <sz val="9"/>
        <rFont val="方正粗黑宋简体"/>
        <charset val="134"/>
      </rPr>
      <t xml:space="preserve">多功能音乐中控及遥控器，可控制调速，缓起缓停，加速减速， </t>
    </r>
    <r>
      <rPr>
        <sz val="9"/>
        <rFont val="宋体"/>
        <charset val="134"/>
      </rPr>
      <t>揺</t>
    </r>
    <r>
      <rPr>
        <sz val="9"/>
        <rFont val="方正粗黑宋简体"/>
        <charset val="134"/>
      </rPr>
      <t>摆运动，音乐灯光，电源，鸣笛，刹车系统等功能，一键启动，电量显示，车身带闪灯，仿真探照大灯，早教功能，英语故事，LED大灯，USB插口                                                                                                             Multi-function music central control and remote control, can control speed regulation, slow start slow stop, accelerate deceleration, music switch, wagging movement, music light, power supply, honk, brake system and other functions, one key start, electric quantity display, body with flashing lights, simulation searchlight headlights, early education function, English story, LED headlights, USB socket</t>
    </r>
  </si>
  <si>
    <t xml:space="preserve"> 烤漆 Paint +35RMB                                      皮座椅Leather seats+25RMB                                                       EVA发泡胎EVAfoam tire+90RMB       </t>
  </si>
  <si>
    <r>
      <rPr>
        <sz val="11"/>
        <rFont val="Arial"/>
        <charset val="134"/>
      </rPr>
      <t xml:space="preserve">6199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Arial"/>
        <charset val="134"/>
      </rPr>
      <t xml:space="preserve"> </t>
    </r>
    <r>
      <rPr>
        <sz val="11"/>
        <rFont val="方正粗黑宋简体"/>
        <charset val="134"/>
      </rPr>
      <t>电机</t>
    </r>
    <r>
      <rPr>
        <sz val="11"/>
        <rFont val="Arial"/>
        <charset val="134"/>
      </rPr>
      <t xml:space="preserve"> motor                   </t>
    </r>
  </si>
  <si>
    <t>红、蓝、白、黄
Red, blue, white, yellow</t>
  </si>
  <si>
    <t>121*71*71 CM</t>
  </si>
  <si>
    <t>23KG         
27KG</t>
  </si>
  <si>
    <r>
      <rPr>
        <sz val="9"/>
        <color rgb="FFFF0000"/>
        <rFont val="方正粗黑宋简体"/>
        <charset val="134"/>
      </rPr>
      <t xml:space="preserve">(12V7A*1铅酸电池Lead-acid battery +12V380*4 电机 motor )                            
</t>
    </r>
    <r>
      <rPr>
        <sz val="9"/>
        <rFont val="方正粗黑宋简体"/>
        <charset val="134"/>
      </rPr>
      <t>四驱带减震,多功能能遥控器,缓起缓停，加速减速，音乐切换，</t>
    </r>
    <r>
      <rPr>
        <sz val="9"/>
        <rFont val="宋体"/>
        <charset val="134"/>
      </rPr>
      <t>揺</t>
    </r>
    <r>
      <rPr>
        <sz val="9"/>
        <rFont val="方正粗黑宋简体"/>
        <charset val="134"/>
      </rPr>
      <t>摆运动，音乐灯光，电源，鸣笛，刹车系统等功能,一键启动,电量显
示,电动翻斗手柄操控，带安全锁,仿真前大灯,早教功能,英语故事,LED大灯,USB插口,MP3 插口
Four-wheel drive with shock absorption, multi-functional remote control, slow start and stop, acceleration and deceleration, music switching, swing motion, music lights, power, horn, braking system and other functions, one-button start, battery level display
Show, electric tipping handle control, with safety lock, simulated headlights, early education function, English story,LED headlights,USB port,MP3 port</t>
    </r>
  </si>
  <si>
    <t xml:space="preserve"> 烤漆 Paint +50RMB                                      皮座椅Leather seats+20RMB                                                       EVA发泡胎EVAfoam tire+60RMB       </t>
  </si>
  <si>
    <r>
      <rPr>
        <sz val="11"/>
        <rFont val="Arial"/>
        <charset val="134"/>
      </rPr>
      <t xml:space="preserve">BQ2188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12V380*4  </t>
    </r>
    <r>
      <rPr>
        <sz val="11"/>
        <rFont val="方正粗黑宋简体"/>
        <charset val="134"/>
      </rPr>
      <t>电机</t>
    </r>
    <r>
      <rPr>
        <sz val="11"/>
        <rFont val="Arial"/>
        <charset val="134"/>
      </rPr>
      <t xml:space="preserve"> motor                   </t>
    </r>
  </si>
  <si>
    <t>127*80*76CM</t>
  </si>
  <si>
    <t>22.55KG         
29KG</t>
  </si>
  <si>
    <r>
      <rPr>
        <sz val="9"/>
        <color rgb="FFFF0000"/>
        <rFont val="方正粗黑宋简体"/>
        <charset val="134"/>
      </rPr>
      <t xml:space="preserve">(12V7A*1铅酸电池Lead-acid battery +12V380*4 电机 motor )                            
</t>
    </r>
    <r>
      <rPr>
        <sz val="9"/>
        <rFont val="方正粗黑宋简体"/>
        <charset val="134"/>
      </rPr>
      <t>多功能能遥控器,一键启动,电量显示,车身带闪灯,早教功能,英语故事,LED大灯,USB插口,MP3 插口,前大灯，备胎加灯光,便携拉杆,摇摆,双开门加高设计                                                                                                               Multi-function remote control, one-button start, power display, body with flashing lights, early education function, English story,LED headlights,USB jack,MP3 jack, headlights, spare tire with lights, portable pull rod, swing, double door with high desig</t>
    </r>
  </si>
  <si>
    <t xml:space="preserve"> 烤漆 Paint +30RMB                                           皮座椅Leather seats+20RMB                                                       EVA发泡胎EVAfoam tire+90RMB   </t>
  </si>
  <si>
    <t xml:space="preserve">150                              
12V10A*1铅酸电池
Lead-acid battery 
12V380*4  电机 motor                   </t>
  </si>
  <si>
    <r>
      <rPr>
        <sz val="10"/>
        <rFont val="方正公文小标宋"/>
        <charset val="134"/>
      </rPr>
      <t>红</t>
    </r>
    <r>
      <rPr>
        <sz val="10"/>
        <rFont val="Arial"/>
        <charset val="134"/>
      </rPr>
      <t xml:space="preserve">  </t>
    </r>
    <r>
      <rPr>
        <sz val="10"/>
        <rFont val="方正公文小标宋"/>
        <charset val="134"/>
      </rPr>
      <t>白</t>
    </r>
    <r>
      <rPr>
        <sz val="10"/>
        <rFont val="Arial"/>
        <charset val="134"/>
      </rPr>
      <t xml:space="preserve">  </t>
    </r>
    <r>
      <rPr>
        <sz val="10"/>
        <rFont val="方正公文小标宋"/>
        <charset val="134"/>
      </rPr>
      <t>灰</t>
    </r>
    <r>
      <rPr>
        <sz val="10"/>
        <rFont val="Arial"/>
        <charset val="134"/>
      </rPr>
      <t xml:space="preserve">                        
Red white grey</t>
    </r>
  </si>
  <si>
    <t xml:space="preserve">151*84*80 CM  </t>
  </si>
  <si>
    <t>30KG         42KG</t>
  </si>
  <si>
    <r>
      <rPr>
        <sz val="9"/>
        <color rgb="FFFF0000"/>
        <rFont val="方正粗黑宋简体"/>
        <charset val="134"/>
      </rPr>
      <t xml:space="preserve">(12V10A*1铅酸电池Lead-acid battery +12V390*4 电机 motor )                                     
</t>
    </r>
    <r>
      <rPr>
        <sz val="9"/>
        <rFont val="方正粗黑宋简体"/>
        <charset val="134"/>
      </rPr>
      <t>一键启动，蓝牙遥控器， 脚踏刹车，电量显示, 蓝牙播放器 ,早教功能，英语故事，动感儿歌   LED大灯，四轮避震，双人座椅   手机蓝牙遥控，拖行拉手，后备箱可以乘坐大人（50kg），亲子车功能                                                                                                                   One-button start, Bluetooth remote control, foot brake, power display, Bluetooth player, early education function, English story, dynamic children's song LED headlights, four-wheel shock absorber, double seat mobile Bluetooth remote control, tow handle, trunk can ride adults (50kg), parent-child car function</t>
    </r>
  </si>
  <si>
    <t>CCC</t>
  </si>
  <si>
    <t xml:space="preserve">150                              
12V10A*1铅酸电池
Lead-acid battery 
12V540*4  电机 motor                   </t>
  </si>
  <si>
    <r>
      <rPr>
        <sz val="9"/>
        <color rgb="FFFF0000"/>
        <rFont val="方正粗黑宋简体"/>
        <charset val="134"/>
      </rPr>
      <t xml:space="preserve">(12V10A*1铅酸电池Lead-acid battery +12V540*4 电机 motor )                                     
</t>
    </r>
    <r>
      <rPr>
        <sz val="9"/>
        <rFont val="方正粗黑宋简体"/>
        <charset val="134"/>
      </rPr>
      <t>一键启动，蓝牙遥控器， 脚踏刹车，电量显示, 蓝牙播放器 ,早教功能，英语故事，动感儿歌   LED大灯，四轮避震，双人座椅   手机蓝牙遥控，拖行拉手，后备箱可以乘坐大人（50kg），亲子车功能                                                                                                                   One-button start, Bluetooth remote control, foot brake, power display, Bluetooth player, early education function, English story, dynamic children's song LED headlights, four-wheel shock absorber, double seat mobile Bluetooth remote control, tow handle, trunk can ride adults (50kg), parent-child car function</t>
    </r>
  </si>
  <si>
    <t xml:space="preserve">150                              
24V7A*1铅酸电池
Lead-acid battery 
12V550*2 电机 motor                   </t>
  </si>
  <si>
    <r>
      <rPr>
        <sz val="9"/>
        <color rgb="FFFF0000"/>
        <rFont val="方正粗黑宋简体"/>
        <charset val="134"/>
      </rPr>
      <t xml:space="preserve">(24V7A*1铅酸电池Lead-acid battery +24V550*2 电机 motor )                                     
</t>
    </r>
    <r>
      <rPr>
        <sz val="9"/>
        <rFont val="方正粗黑宋简体"/>
        <charset val="134"/>
      </rPr>
      <t>一键启动，蓝牙遥控器， 脚踏刹车，电量显示, 蓝牙播放器 ,早教功能，英语故事，动感儿歌   LED大灯，四轮避震，双人座椅   手机蓝牙遥控，拖行拉手，后备箱可以乘坐大人（50kg），亲子车功能                                                                                                                   One-button start, Bluetooth remote control, foot brake, power display, Bluetooth player, early education function, English story, dynamic children's song LED headlights, four-wheel shock absorber, double seat mobile Bluetooth remote control, tow handle, trunk can ride adults (50kg), parent-child car function</t>
    </r>
  </si>
  <si>
    <t xml:space="preserve">903                              
12V4.5A*1铅酸电池
Lead-acid battery 
12V380*2  电机 motor                   </t>
  </si>
  <si>
    <r>
      <rPr>
        <sz val="10"/>
        <rFont val="方正公文小标宋"/>
        <charset val="134"/>
      </rPr>
      <t>红</t>
    </r>
    <r>
      <rPr>
        <sz val="10"/>
        <rFont val="Arial"/>
        <charset val="134"/>
      </rPr>
      <t xml:space="preserve">, </t>
    </r>
    <r>
      <rPr>
        <sz val="10"/>
        <rFont val="方正公文小标宋"/>
        <charset val="134"/>
      </rPr>
      <t>粉</t>
    </r>
    <r>
      <rPr>
        <sz val="10"/>
        <rFont val="Arial"/>
        <charset val="134"/>
      </rPr>
      <t xml:space="preserve">, </t>
    </r>
    <r>
      <rPr>
        <sz val="10"/>
        <rFont val="方正公文小标宋"/>
        <charset val="134"/>
      </rPr>
      <t>蓝</t>
    </r>
    <r>
      <rPr>
        <sz val="10"/>
        <rFont val="Arial"/>
        <charset val="134"/>
      </rPr>
      <t xml:space="preserve">, </t>
    </r>
    <r>
      <rPr>
        <sz val="10"/>
        <rFont val="方正公文小标宋"/>
        <charset val="134"/>
      </rPr>
      <t>白</t>
    </r>
    <r>
      <rPr>
        <sz val="10"/>
        <rFont val="Arial"/>
        <charset val="134"/>
      </rPr>
      <t xml:space="preserve">                              
Red, pink, blue, white     </t>
    </r>
  </si>
  <si>
    <t>110*65*67CM</t>
  </si>
  <si>
    <t>14.5KG   
16.5KG</t>
  </si>
  <si>
    <r>
      <rPr>
        <sz val="9"/>
        <color rgb="FFFF0000"/>
        <rFont val="方正粗黑宋简体"/>
        <charset val="134"/>
      </rPr>
      <t xml:space="preserve">(12V4.5A*1铅酸电池Lead-acid battery +12V380*2 电机 motor )                                  
</t>
    </r>
    <r>
      <rPr>
        <sz val="9"/>
        <rFont val="方正粗黑宋简体"/>
        <charset val="134"/>
      </rPr>
      <t>一键启动,2.4G一对一蓝牙遥控,前后摇摆,早教功能,英语故事,LED大灯,四轮安全仿真避震,缓启动,双开门.                                                                                          One-button start, 2.4g one-to-one Bluetooth remote control, rocking back and forth, early education function, English story,LED headlights, four-wheel safety simulation shock absorber, slow start, double doors</t>
    </r>
  </si>
  <si>
    <t xml:space="preserve">烤漆 Paint +35RMB                                            皮座椅Leather seats+25RMB                                                       EVA发泡胎EVAfoam tire+55RMB    </t>
  </si>
  <si>
    <t>3C证书 / EN71  ASTM/ IECEN 62115/  GCC</t>
  </si>
  <si>
    <t xml:space="preserve">903                              
12V7A*1铅酸电池
Lead-acid battery 
12V380*4  电机 motor                   </t>
  </si>
  <si>
    <r>
      <rPr>
        <sz val="9"/>
        <color rgb="FFFF0000"/>
        <rFont val="方正粗黑宋简体"/>
        <charset val="134"/>
      </rPr>
      <t xml:space="preserve">(12V7A*1铅酸电池Lead-acid battery +12V380*4 电机 motor )                                  
</t>
    </r>
    <r>
      <rPr>
        <sz val="9"/>
        <rFont val="方正粗黑宋简体"/>
        <charset val="134"/>
      </rPr>
      <t>一键启动,2.4G一对一蓝牙遥控,前后摇摆,早教功能,英语故事,LED大灯,四轮安全仿真避震,缓启动,双开门.                                                                                          One-button start, 2.4g one-to-one Bluetooth remote control, rocking back and forth, early education function, English story,LED headlights, four-wheel safety simulation shock absorber, slow start, double doors</t>
    </r>
  </si>
  <si>
    <t xml:space="preserve">906                              
12V7A*1铅酸电池
Lead-acid battery 
12V380*2  电机 motor                   </t>
  </si>
  <si>
    <r>
      <rPr>
        <sz val="10"/>
        <rFont val="方正公文小标宋"/>
        <charset val="134"/>
      </rPr>
      <t>红</t>
    </r>
    <r>
      <rPr>
        <sz val="10"/>
        <rFont val="Arial"/>
        <charset val="134"/>
      </rPr>
      <t xml:space="preserve">, </t>
    </r>
    <r>
      <rPr>
        <sz val="10"/>
        <rFont val="方正公文小标宋"/>
        <charset val="134"/>
      </rPr>
      <t>蓝</t>
    </r>
    <r>
      <rPr>
        <sz val="10"/>
        <rFont val="Arial"/>
        <charset val="134"/>
      </rPr>
      <t xml:space="preserve">, </t>
    </r>
    <r>
      <rPr>
        <sz val="10"/>
        <rFont val="方正公文小标宋"/>
        <charset val="134"/>
      </rPr>
      <t>白</t>
    </r>
    <r>
      <rPr>
        <sz val="10"/>
        <rFont val="Arial"/>
        <charset val="134"/>
      </rPr>
      <t>,                               
Red, blue,white</t>
    </r>
    <r>
      <rPr>
        <sz val="10"/>
        <rFont val="方正公文小标宋"/>
        <charset val="134"/>
      </rPr>
      <t>，</t>
    </r>
    <r>
      <rPr>
        <sz val="10"/>
        <rFont val="Arial"/>
        <charset val="134"/>
      </rPr>
      <t xml:space="preserve">    </t>
    </r>
  </si>
  <si>
    <t>122*68*61CM</t>
  </si>
  <si>
    <t>16.5KG 
19KG</t>
  </si>
  <si>
    <r>
      <rPr>
        <sz val="9"/>
        <color rgb="FFFF0000"/>
        <rFont val="方正粗黑宋简体"/>
        <charset val="134"/>
      </rPr>
      <t xml:space="preserve">(12V7A*1铅酸电池Lead-acid battery +12V380*2 电机 motor )                                  
</t>
    </r>
    <r>
      <rPr>
        <sz val="9"/>
        <rFont val="方正粗黑宋简体"/>
        <charset val="134"/>
      </rPr>
      <t>前后摇摆 双开门 ，方向盘一键安装,豪华中控面板,一键启动 ,2.4G一对一蓝牙遥控器，早教功能，英语故事，LED大灯，灯光独立控制开关，蓝牙播放器，USB插口，四轮安全仿真避震，缓启动 ，便携拉手                                                      
Swing back and forth double doors, steering wheel one-button installation, luxury central control panel, one-button start, 2.4g one-on-one Bluetooth remote control, early education function, English story, LED headlights, light independent control switch, Bluetooth player, USB socket, four-wheel safety simulation shock absorber, slow start, portable handle</t>
    </r>
  </si>
  <si>
    <t xml:space="preserve">烤漆 Paint +60RMB                                            皮座椅Leather seats+25RMB                                                       EVA发泡胎EVAfoam tire70RMB                        </t>
  </si>
  <si>
    <t xml:space="preserve">906                              
12V7A*1铅酸电池
Lead-acid battery 
12V380*4  电机 motor                   </t>
  </si>
  <si>
    <r>
      <rPr>
        <sz val="9"/>
        <color rgb="FFFF0000"/>
        <rFont val="方正粗黑宋简体"/>
        <charset val="134"/>
      </rPr>
      <t xml:space="preserve">(12V7A*1铅酸电池Lead-acid battery +12V380*4 电机 motor )                                  
</t>
    </r>
    <r>
      <rPr>
        <sz val="9"/>
        <rFont val="方正粗黑宋简体"/>
        <charset val="134"/>
      </rPr>
      <t>前后摇摆 双开门 ，方向盘一键安装,豪华中控面板,一键启动 ,2.4G一对一蓝牙遥控器，早教功能，英语故事，LED大灯，灯光独立控制开关，蓝牙播放器，USB插口，四轮安全仿真避震，缓启动 ，便携拉手                                                      
Swing back and forth double doors, steering wheel one-button installation, luxury central control panel, one-button start, 2.4g one-on-one Bluetooth remote control, early education function, English story, LED headlights, light independent control switch, Bluetooth player, USB socket, four-wheel safety simulation shock absorber, slow start, portable handle</t>
    </r>
  </si>
  <si>
    <t xml:space="preserve">318                              
12V7A*1铅酸电池
Lead-acid battery 
12V380*4  电机 motor                   </t>
  </si>
  <si>
    <r>
      <rPr>
        <sz val="10"/>
        <rFont val="方正公文小标宋"/>
        <charset val="134"/>
      </rPr>
      <t>红色，黄色，</t>
    </r>
    <r>
      <rPr>
        <sz val="10"/>
        <rFont val="Arial"/>
        <charset val="134"/>
      </rPr>
      <t xml:space="preserve">
</t>
    </r>
    <r>
      <rPr>
        <sz val="10"/>
        <rFont val="方正公文小标宋"/>
        <charset val="134"/>
      </rPr>
      <t>白色，黑色</t>
    </r>
    <r>
      <rPr>
        <sz val="10"/>
        <rFont val="Arial"/>
        <charset val="134"/>
      </rPr>
      <t xml:space="preserve">                                         
Red, yellow, 
white, black</t>
    </r>
    <r>
      <rPr>
        <sz val="10"/>
        <rFont val="方正公文小标宋"/>
        <charset val="134"/>
      </rPr>
      <t>，</t>
    </r>
  </si>
  <si>
    <t>130*66*56.6 CM</t>
  </si>
  <si>
    <t>21KG   
32KG</t>
  </si>
  <si>
    <r>
      <rPr>
        <sz val="9"/>
        <color rgb="FFFF0000"/>
        <rFont val="方正粗黑宋简体"/>
        <charset val="134"/>
      </rPr>
      <t xml:space="preserve">(12V7A*1铅酸电池Lead-acid battery +12V380*4 电机 motor )                              
</t>
    </r>
    <r>
      <rPr>
        <sz val="9"/>
        <rFont val="方正粗黑宋简体"/>
        <charset val="134"/>
      </rPr>
      <t>12V7A电池，380电机，双开门，前后摇摆功能，便携式电瓶，前后盖可以打开储物，多功能蓝牙播放器，USB/mp3接口，一对一蓝牙遥控3档调速,缓起功能，仿真减震，便携式拉手可拖行                                                                          
Double door, sway function, portable battery, front and back cover can open storage, multi-function Bluetooth player, USB/ MP3 interface, one to one bluetooth remote control 3 speed regulation, slow start function, simulation shock absorption, portable handle can be dragged</t>
    </r>
  </si>
  <si>
    <t xml:space="preserve">皮座椅Leather seats+25RMB                                  
EVA发泡胎EVAfoam tire+100RMB 
24v动力四驱24v power four-wheel drive+ 200RMB 
mp4功能mp4 features + 200RMB              </t>
  </si>
  <si>
    <r>
      <rPr>
        <sz val="10"/>
        <rFont val="方正公文小标宋"/>
        <charset val="134"/>
      </rPr>
      <t>红色，黄色，</t>
    </r>
    <r>
      <rPr>
        <sz val="10"/>
        <rFont val="Arial"/>
        <charset val="134"/>
      </rPr>
      <t xml:space="preserve">
</t>
    </r>
    <r>
      <rPr>
        <sz val="10"/>
        <rFont val="方正公文小标宋"/>
        <charset val="134"/>
      </rPr>
      <t>白色，黑色，</t>
    </r>
    <r>
      <rPr>
        <sz val="10"/>
        <rFont val="Arial"/>
        <charset val="134"/>
      </rPr>
      <t xml:space="preserve">                                         
Red, yellow, 
white, black</t>
    </r>
    <r>
      <rPr>
        <sz val="10"/>
        <rFont val="方正公文小标宋"/>
        <charset val="134"/>
      </rPr>
      <t>，</t>
    </r>
  </si>
  <si>
    <t xml:space="preserve">318                              
12V7A*2铅酸电池
Lead-acid battery 
12V380*6  
电机 motor 
皮座椅
Leather seats
EVA发泡胎
EVAfoam tire                  </t>
  </si>
  <si>
    <r>
      <rPr>
        <sz val="9"/>
        <color rgb="FFFF0000"/>
        <rFont val="方正粗黑宋简体"/>
        <charset val="134"/>
      </rPr>
      <t xml:space="preserve">(12V7A*2铅酸电池Lead-acid battery +12V380*6 电机 motor )                              
</t>
    </r>
    <r>
      <rPr>
        <sz val="9"/>
        <rFont val="方正粗黑宋简体"/>
        <charset val="134"/>
      </rPr>
      <t>双开门，前后摇摆功能，便携式电瓶，前后盖可以打开储物，多功能蓝牙播放器，USB/mp3接口，一对一蓝牙遥控3档调速,缓起功能，仿真减震，便携式拉手可拖行                                                                          
Double door, sway function, portable battery, front and back cover can open storage, multi-function Bluetooth player, USB/ MP3 interface, one to one bluetooth remote control 3 speed regulation, slow start function, simulation shock absorption, portable handle can be dragged</t>
    </r>
  </si>
  <si>
    <t xml:space="preserve">908                              
12V10A*1铅酸电池
Lead-acid battery 
12V380*4  电机 motor                   </t>
  </si>
  <si>
    <r>
      <rPr>
        <sz val="10"/>
        <rFont val="方正公文小标宋"/>
        <charset val="134"/>
      </rPr>
      <t>红，白，黄，</t>
    </r>
    <r>
      <rPr>
        <sz val="10"/>
        <rFont val="Arial"/>
        <charset val="134"/>
      </rPr>
      <t xml:space="preserve">
Red, white,yellow, </t>
    </r>
  </si>
  <si>
    <t xml:space="preserve">137*90.5*95CM </t>
  </si>
  <si>
    <t>26.5KG   
35KG</t>
  </si>
  <si>
    <r>
      <rPr>
        <sz val="9"/>
        <color rgb="FFFF0000"/>
        <rFont val="方正粗黑宋简体"/>
        <charset val="134"/>
      </rPr>
      <t xml:space="preserve">(12V10A*1铅酸电池Lead-acid battery +12V390*4 电机 motor )                              
</t>
    </r>
    <r>
      <rPr>
        <sz val="9"/>
        <rFont val="方正粗黑宋简体"/>
        <charset val="134"/>
      </rPr>
      <t>双开门,方向盘一键安装,中控面板 一键启动 ,2.4G一对一蓝牙遥控器。3档调速,缓起缓停, 前后摇摆功能,一键刹车功能,电量显示, 蓝牙, USB接口,早教功能,英语故事 ,动感儿歌,LED大灯,双人座椅,手机遥控                                                       Double doors, one-click steering wheel installation, one-click start of the central control panel, 2.4g one-on-one Bluetooth remote control. 3 speed control, slow start and stop, sway back and forth function, one-button brake function, power display, Bluetooth, USB interface, early education function, English story, dynamic nursery song,LED headlights, love seat, mobile phone remote control</t>
    </r>
  </si>
  <si>
    <t xml:space="preserve">烤漆 Paint +50RMB                                          皮座椅Leather seats+25RMB                                                       EVA发泡胎EVAfoam tire100RMB
24v动力双驱 24v power dual drive+ 170RMB                                                                </t>
  </si>
  <si>
    <t>DLS</t>
  </si>
  <si>
    <t xml:space="preserve">08                              
12V4.5A*1铅酸电池
Lead-acid battery 
12V380*2  电机 motor                   </t>
  </si>
  <si>
    <r>
      <rPr>
        <sz val="10"/>
        <rFont val="方正公文小标宋"/>
        <charset val="134"/>
      </rPr>
      <t>红，黄，</t>
    </r>
    <r>
      <rPr>
        <sz val="10"/>
        <rFont val="Arial"/>
        <charset val="134"/>
      </rPr>
      <t xml:space="preserve">
Red, yellow, </t>
    </r>
  </si>
  <si>
    <t>146*63*68CM</t>
  </si>
  <si>
    <t>24KG   
27.2KG</t>
  </si>
  <si>
    <r>
      <rPr>
        <sz val="9"/>
        <color rgb="FFFF0000"/>
        <rFont val="方正粗黑宋简体"/>
        <charset val="134"/>
      </rPr>
      <t xml:space="preserve">(12V4.5A*1铅酸电池Lead-acid battery +12V390*2电机 motor )                                 
</t>
    </r>
    <r>
      <rPr>
        <sz val="9"/>
        <rFont val="方正粗黑宋简体"/>
        <charset val="134"/>
      </rPr>
      <t xml:space="preserve">高度还原叉车2.4G遥控可控制上下起落、灯光、加高双开门、加宽皮带静音轮、电动车架起落杆、叉臂可承重10KG、避震、后备箱、USB接口                                                                                                     High recovery forklift 2.4G remote control can control up and down, light, raised double doors, widened belt mute wheel, electric truck frame lift lever, fork arm can bear 10KG, shock absorber, trunk, USB interface       </t>
    </r>
    <r>
      <rPr>
        <sz val="9"/>
        <color rgb="FFFF0000"/>
        <rFont val="方正粗黑宋简体"/>
        <charset val="134"/>
      </rPr>
      <t xml:space="preserve">                  </t>
    </r>
  </si>
  <si>
    <t xml:space="preserve">皮座椅Leather seats+25RMB                              EVA发泡胎EVAfoam tire60RMB  </t>
  </si>
  <si>
    <t xml:space="preserve">08                              
12V7A*1铅酸电池
Lead-acid battery 
12V550*2  电机 motor                   </t>
  </si>
  <si>
    <r>
      <rPr>
        <sz val="9"/>
        <color rgb="FFFF0000"/>
        <rFont val="方正粗黑宋简体"/>
        <charset val="134"/>
      </rPr>
      <t xml:space="preserve">(12V7A*1铅酸电池Lead-acid battery +12V550*2 电机 motor )                                 
</t>
    </r>
    <r>
      <rPr>
        <sz val="9"/>
        <rFont val="方正粗黑宋简体"/>
        <charset val="134"/>
      </rPr>
      <t xml:space="preserve">高度还原叉车2.4G遥控可控制上下起落、灯光、加高双开门、加宽皮带静音轮、电动车架起落杆、叉臂可承重10KG、避震、后备箱、USB接口                                                                                                     High recovery forklift 2.4G remote control can control up and down, light, raised double doors, widened belt mute wheel, electric truck frame lift lever, fork arm can bear 10KG, shock absorber, trunk, USB interface       </t>
    </r>
    <r>
      <rPr>
        <sz val="9"/>
        <color rgb="FFFF0000"/>
        <rFont val="方正粗黑宋简体"/>
        <charset val="134"/>
      </rPr>
      <t xml:space="preserve">                  </t>
    </r>
  </si>
  <si>
    <t xml:space="preserve">X7                            
12V12A*1铅酸电池
Lead-acid battery 
12V550*2  电机 motor                   </t>
  </si>
  <si>
    <r>
      <rPr>
        <sz val="10"/>
        <rFont val="方正公文小标宋"/>
        <charset val="134"/>
      </rPr>
      <t>红，黄，</t>
    </r>
    <r>
      <rPr>
        <sz val="10"/>
        <rFont val="Arial"/>
        <charset val="134"/>
      </rPr>
      <t xml:space="preserve">
Red,yellow, </t>
    </r>
  </si>
  <si>
    <t>130*58*83CM</t>
  </si>
  <si>
    <t>23.8KG   
27.7KG</t>
  </si>
  <si>
    <r>
      <rPr>
        <sz val="9"/>
        <color rgb="FFFF0000"/>
        <rFont val="方正粗黑宋简体"/>
        <charset val="134"/>
      </rPr>
      <t>(12V12A*1铅酸电池Lead-acid battery +12V550*2 电机 motor )                                 
履带式挖掘机,</t>
    </r>
    <r>
      <rPr>
        <sz val="9"/>
        <rFont val="方正粗黑宋简体"/>
        <charset val="134"/>
      </rPr>
      <t xml:space="preserve">推土挖掘一体机，360°多地形行驶，原地掉头，旋转操作台，挖掘机,履带式,蓝牙，灯光 音乐 早教 ,USB,MP3接口,蓝牙遥控器，电子油门，备用工具箱,两点式安全带,
Crawler excavator,,Earth-moving excavator, 360° multi-terrain driving, turn around in place, rotating operating platform, excavator, caterpillar, Bluetooth, light music early education,USB,MP3 interface, Bluetooth remote control, electronic throttle, backup toolbox, two-point safety belt, </t>
    </r>
    <r>
      <rPr>
        <sz val="9"/>
        <color rgb="FFFF0000"/>
        <rFont val="方正粗黑宋简体"/>
        <charset val="134"/>
      </rPr>
      <t xml:space="preserve">                  </t>
    </r>
  </si>
  <si>
    <t xml:space="preserve">皮座椅Leather seats+20RMB                               </t>
  </si>
  <si>
    <t>ASTM F963
CE/EN71-1-2-3
EN62115/EMC/
CPSIA(CPC证书)
/UKCA</t>
  </si>
  <si>
    <t xml:space="preserve">X7                              
24V10AH*1铅酸电池
Lead-acid battery 
24V550*2  电机 motor                   </t>
  </si>
  <si>
    <t>25KG   
29KG</t>
  </si>
  <si>
    <r>
      <rPr>
        <sz val="9"/>
        <color rgb="FFFF0000"/>
        <rFont val="方正粗黑宋简体"/>
        <charset val="134"/>
      </rPr>
      <t>(24V10A*1铅酸电池Lead-acid battery +24V550*2 电机 motor )                                 
履带式挖掘机,</t>
    </r>
    <r>
      <rPr>
        <sz val="9"/>
        <rFont val="方正粗黑宋简体"/>
        <charset val="134"/>
      </rPr>
      <t xml:space="preserve">推土挖掘一体机，360°多地形行驶，原地掉头，旋转操作台，挖掘机,履带式,蓝牙，灯光 音乐 早教 ,USB,MP3接口,蓝牙遥控器，电子油门，备用工具箱,两点式安全带,
Crawler excavator,Earth-moving excavator, 360° multi-terrain driving, turn around in place, rotating operating platform, excavator, caterpillar, Bluetooth, light music early education,USB,MP3 interface, Bluetooth remote control, electronic throttle, backup toolbox, two-point safety belt,   </t>
    </r>
    <r>
      <rPr>
        <sz val="9"/>
        <color rgb="FFFF0000"/>
        <rFont val="方正粗黑宋简体"/>
        <charset val="134"/>
      </rPr>
      <t xml:space="preserve">                  </t>
    </r>
  </si>
  <si>
    <t xml:space="preserve">X9                                     
12V4.5A*1铅酸电池
Lead-acid battery 
12V390*2 电机 motor           </t>
  </si>
  <si>
    <r>
      <rPr>
        <sz val="10"/>
        <rFont val="方正公文小标宋"/>
        <charset val="134"/>
      </rPr>
      <t>黄</t>
    </r>
    <r>
      <rPr>
        <sz val="10"/>
        <rFont val="Arial"/>
        <charset val="134"/>
      </rPr>
      <t>,</t>
    </r>
    <r>
      <rPr>
        <sz val="10"/>
        <rFont val="方正公文小标宋"/>
        <charset val="134"/>
      </rPr>
      <t>红</t>
    </r>
    <r>
      <rPr>
        <sz val="10"/>
        <rFont val="Arial"/>
        <charset val="134"/>
      </rPr>
      <t>,</t>
    </r>
    <r>
      <rPr>
        <sz val="10"/>
        <rFont val="方正公文小标宋"/>
        <charset val="134"/>
      </rPr>
      <t>绿</t>
    </r>
    <r>
      <rPr>
        <sz val="10"/>
        <rFont val="Arial"/>
        <charset val="134"/>
      </rPr>
      <t>,</t>
    </r>
    <r>
      <rPr>
        <sz val="10"/>
        <rFont val="方正公文小标宋"/>
        <charset val="134"/>
      </rPr>
      <t>粉</t>
    </r>
    <r>
      <rPr>
        <sz val="10"/>
        <rFont val="Arial"/>
        <charset val="134"/>
      </rPr>
      <t>,
Yellow,Pink,
Green,Red,</t>
    </r>
  </si>
  <si>
    <t>102*56*58CM</t>
  </si>
  <si>
    <t>17.8KG   20.3KG</t>
  </si>
  <si>
    <r>
      <rPr>
        <sz val="9"/>
        <color rgb="FFFF0000"/>
        <rFont val="方正粗黑宋简体"/>
        <charset val="134"/>
      </rPr>
      <t xml:space="preserve">(12V4.5A*1铅酸电池Lead-acid battery + 12V390*2 电机 motor )                                                
</t>
    </r>
    <r>
      <rPr>
        <sz val="9"/>
        <rFont val="方正粗黑宋简体"/>
        <charset val="134"/>
      </rPr>
      <t>儿童消防车，储存水箱，加长水枪.工兵铲、LED炫彩警灯,灯光,重低音喇叭.多功能音乐播放器,USB插孔,MP3插孔,喊话器、警笛 .智能缓启动，.四轮减震.车轮带PVC静音轮条,
Fire truck for children, storage tank, extended water gun. Engineer shovel, LED color alarm light, light, heavy bass horn. Multi-function music player,USB jack,MP3 jack, loudspeaker, siren. Intelligent slow start. Four-wheel shock absorption. Wheels with PVC mute bars,</t>
    </r>
  </si>
  <si>
    <t xml:space="preserve">皮座椅Leather seats+20RMB  
EVA发泡胎EVAfoam tire45RMB                                                                </t>
  </si>
  <si>
    <t xml:space="preserve">X9                                     
12V7A*1铅酸电池
Lead-acid battery 
12V550*2 电机 motor           </t>
  </si>
  <si>
    <r>
      <rPr>
        <sz val="9"/>
        <color rgb="FFFF0000"/>
        <rFont val="方正粗黑宋简体"/>
        <charset val="134"/>
      </rPr>
      <t xml:space="preserve">(12V7A*1铅酸电池Lead-acid battery + 12V550*2 电机 motor )                                                
</t>
    </r>
    <r>
      <rPr>
        <sz val="9"/>
        <rFont val="方正粗黑宋简体"/>
        <charset val="134"/>
      </rPr>
      <t>儿童消防车，储存水箱，加长水枪.工兵铲、LED炫彩警灯,灯光,重低音喇叭.多功能音乐播放器,USB插孔,MP3插孔,喊话器、警笛 .智能缓启动，.四轮减震.车轮带PVC静音轮条,
Fire truck for children, storage tank, extended water gun. Engineer shovel, LED color alarm light, light, heavy bass horn. Multi-function music player,USB jack,MP3 jack, loudspeaker, siren. Intelligent slow start. Four-wheel shock absorption. Wheels with PVC mute bars,</t>
    </r>
  </si>
  <si>
    <t xml:space="preserve">X1                             
12V7A*1铅酸电池
Lead-acid battery 
12V550*2  电机 motor                   </t>
  </si>
  <si>
    <r>
      <rPr>
        <sz val="10"/>
        <rFont val="方正公文小标宋"/>
        <charset val="134"/>
      </rPr>
      <t>粉色，蓝色，绿色</t>
    </r>
    <r>
      <rPr>
        <sz val="10"/>
        <rFont val="Arial"/>
        <charset val="134"/>
      </rPr>
      <t xml:space="preserve">                 
Pink, blue, green</t>
    </r>
  </si>
  <si>
    <t>135*93*82CM</t>
  </si>
  <si>
    <t>32.8KG          
38KG</t>
  </si>
  <si>
    <r>
      <rPr>
        <sz val="9"/>
        <color rgb="FFFF0000"/>
        <rFont val="方正粗黑宋简体"/>
        <charset val="134"/>
      </rPr>
      <t xml:space="preserve">(12V7A*1铅酸电池Lead-acid battery +12V550*2 电机 motor )                           
</t>
    </r>
    <r>
      <rPr>
        <sz val="9"/>
        <rFont val="方正粗黑宋简体"/>
        <charset val="134"/>
      </rPr>
      <t xml:space="preserve">全地形沙滩车 UTV
2.4G遥控、
双驱（四驱）、四轮单独悬挂避震、拉杆、双座位、LED灯光、USB接口、音乐、双开门 后尾镭射装饰灯 </t>
    </r>
    <r>
      <rPr>
        <sz val="9"/>
        <color rgb="FFFF0000"/>
        <rFont val="方正粗黑宋简体"/>
        <charset val="134"/>
      </rPr>
      <t xml:space="preserve">   
</t>
    </r>
    <r>
      <rPr>
        <sz val="9"/>
        <rFont val="方正粗黑宋简体"/>
        <charset val="134"/>
      </rPr>
      <t>Atv UTV
2.4G remote control,
Dual drive (four-wheel drive), four separate suspension suspension, pull rod, double seat, LED light, USB interface, music, double door rear laser decorative light</t>
    </r>
    <r>
      <rPr>
        <sz val="9"/>
        <color rgb="FFFF0000"/>
        <rFont val="方正粗黑宋简体"/>
        <charset val="134"/>
      </rPr>
      <t xml:space="preserve">      </t>
    </r>
  </si>
  <si>
    <t xml:space="preserve">
皮座椅Leather seats+30RMB                              EVA发泡胎EVAfoam tire90RMB </t>
  </si>
  <si>
    <t>ASTM F963
EN71-1-2-3
EN62115/
CPSIA/BO</t>
  </si>
  <si>
    <t xml:space="preserve">X1                             
12V10A*1铅酸电池
Lead-acid battery 
12V550*4  电机 motor                   </t>
  </si>
  <si>
    <t>35.2KG          
39.7KG</t>
  </si>
  <si>
    <r>
      <rPr>
        <sz val="9"/>
        <color rgb="FFFF0000"/>
        <rFont val="方正粗黑宋简体"/>
        <charset val="134"/>
      </rPr>
      <t xml:space="preserve">(12V10A*1铅酸电池Lead-acid battery +12V550*4 电机 motor )                           
</t>
    </r>
    <r>
      <rPr>
        <sz val="9"/>
        <rFont val="方正粗黑宋简体"/>
        <charset val="134"/>
      </rPr>
      <t xml:space="preserve">全地形沙滩车 UTV
2.4G遥控、
双驱（四驱）、四轮单独悬挂避震、拉杆、双座位、LED灯光、USB接口、音乐、双开门 后尾镭射装饰灯    
Atv UTV
2.4G remote control,
Dual drive (four-wheel drive), four separate suspension suspension, pull rod, double seat, LED light, USB interface, music, double door rear laser decorative light  </t>
    </r>
    <r>
      <rPr>
        <sz val="9"/>
        <color rgb="FFFF0000"/>
        <rFont val="方正粗黑宋简体"/>
        <charset val="134"/>
      </rPr>
      <t xml:space="preserve">        </t>
    </r>
  </si>
  <si>
    <t xml:space="preserve">X1                             
12V7A*2铅酸电池
Lead-acid battery 
24V550*2  电机 motor                   </t>
  </si>
  <si>
    <r>
      <rPr>
        <sz val="9"/>
        <color rgb="FFFF0000"/>
        <rFont val="方正粗黑宋简体"/>
        <charset val="134"/>
      </rPr>
      <t xml:space="preserve">(12V7A*2铅酸电池Lead-acid battery 24V550*2 电机 motor )                           
</t>
    </r>
    <r>
      <rPr>
        <sz val="9"/>
        <rFont val="方正粗黑宋简体"/>
        <charset val="134"/>
      </rPr>
      <t xml:space="preserve">全地形沙滩车 UTV
2.4G遥控、
双驱（四驱）、四轮单独悬挂避震、拉杆、双座位、LED灯光、USB接口、音乐、双开门 后尾镭射装饰灯    
Atv UTV
2.4G remote control,
Dual drive (four-wheel drive), four separate suspension suspension, pull rod, double seat, LED light, USB interface, music, double door rear laser decorative light   </t>
    </r>
    <r>
      <rPr>
        <sz val="9"/>
        <color rgb="FFFF0000"/>
        <rFont val="方正粗黑宋简体"/>
        <charset val="134"/>
      </rPr>
      <t xml:space="preserve">           </t>
    </r>
  </si>
  <si>
    <t xml:space="preserve">189                                       
12V7A*1铅酸电池
Lead-acid battery 
12V390*4 电机 motor           </t>
  </si>
  <si>
    <r>
      <rPr>
        <sz val="10"/>
        <rFont val="方正公文小标宋"/>
        <charset val="134"/>
      </rPr>
      <t>黑色</t>
    </r>
    <r>
      <rPr>
        <sz val="10"/>
        <rFont val="Arial"/>
        <charset val="134"/>
      </rPr>
      <t>,</t>
    </r>
    <r>
      <rPr>
        <sz val="10"/>
        <rFont val="方正公文小标宋"/>
        <charset val="134"/>
      </rPr>
      <t>白色</t>
    </r>
    <r>
      <rPr>
        <sz val="10"/>
        <rFont val="Arial"/>
        <charset val="134"/>
      </rPr>
      <t xml:space="preserve">,                         
Black, white, </t>
    </r>
  </si>
  <si>
    <t>139*79*64CM</t>
  </si>
  <si>
    <t>24.7KG   
30.5KG</t>
  </si>
  <si>
    <r>
      <rPr>
        <sz val="9"/>
        <color rgb="FFFF0000"/>
        <rFont val="方正粗黑宋简体"/>
        <charset val="134"/>
      </rPr>
      <t xml:space="preserve">(12V7A*1铅酸电池Lead-acid battery + 12V390*4 电机 motor )                                                
</t>
    </r>
    <r>
      <rPr>
        <sz val="9"/>
        <rFont val="方正粗黑宋简体"/>
        <charset val="134"/>
      </rPr>
      <t>超长六轮儿童汽车,LED炫彩灯光重低音喇叭,多功能音乐播放器,USB插孔/MP3插孔  ,后备箱可坐人可存储 ,智能缓启动,四轮减震,车尾带拉手安全带,车轮带PVC静音轮条
Super long six-wheeled children's car,LED bright lights heavy bass horn, multi-function music player,USB jack /MP3 jack, trunk can sit people can store, smart slow start, four-wheel shock absorption, rear with handle seat belt, wheels with PVC silent wheel bar</t>
    </r>
  </si>
  <si>
    <t xml:space="preserve">皮座椅Leather seats+30RMB                                                       EVA发泡胎EVAfoam tire110RMB    </t>
  </si>
  <si>
    <t>EN71-1-2-3
EN62115/GCC</t>
  </si>
  <si>
    <t xml:space="preserve">189                                       
12V7A*2铅酸电池
Lead-acid battery 
24V390*6 电机 motor           </t>
  </si>
  <si>
    <r>
      <rPr>
        <sz val="9"/>
        <color rgb="FFFF0000"/>
        <rFont val="方正粗黑宋简体"/>
        <charset val="134"/>
      </rPr>
      <t xml:space="preserve">(12V7A*1铅酸电池Lead-acid battery + 24V390*4 电机 motor )                                                
</t>
    </r>
    <r>
      <rPr>
        <sz val="9"/>
        <rFont val="方正粗黑宋简体"/>
        <charset val="134"/>
      </rPr>
      <t>超长六轮儿童汽车,LED炫彩灯光重低音喇叭,多功能音乐播放器,USB插孔/MP3插孔  ,后备箱可坐人可存储 ,智能缓启动,四轮减震,车尾带拉手安全带,车轮带PVC静音轮条
Super long six-wheeled children's car,LED bright lights heavy bass horn, multi-function music player,USB jack /MP3 jack, trunk can sit people can store, smart slow start, four-wheel shock absorption, rear with handle seat belt, wheels with PVC silent wheel bar</t>
    </r>
  </si>
  <si>
    <t xml:space="preserve">X2                                        
12V7A*1铅酸电池
Lead-acid battery 
12V550*2 电机 motor           </t>
  </si>
  <si>
    <r>
      <rPr>
        <sz val="10"/>
        <rFont val="方正公文小标宋"/>
        <charset val="134"/>
      </rPr>
      <t>灰色</t>
    </r>
    <r>
      <rPr>
        <sz val="10"/>
        <rFont val="Arial"/>
        <charset val="134"/>
      </rPr>
      <t>,</t>
    </r>
    <r>
      <rPr>
        <sz val="10"/>
        <rFont val="方正公文小标宋"/>
        <charset val="134"/>
      </rPr>
      <t>红色</t>
    </r>
    <r>
      <rPr>
        <sz val="10"/>
        <rFont val="Arial"/>
        <charset val="134"/>
      </rPr>
      <t xml:space="preserve">
Gray, red</t>
    </r>
  </si>
  <si>
    <t>17.6KG   21.7KG</t>
  </si>
  <si>
    <r>
      <rPr>
        <sz val="9"/>
        <color rgb="FFFF0000"/>
        <rFont val="方正粗黑宋简体"/>
        <charset val="134"/>
      </rPr>
      <t xml:space="preserve">(12V7A*1铅酸电池Lead-acid battery + 12V550*2 电机 motor )                                                </t>
    </r>
    <r>
      <rPr>
        <sz val="9"/>
        <rFont val="方正粗黑宋简体"/>
        <charset val="134"/>
      </rPr>
      <t xml:space="preserve">飘移车   360°原地漂移180°甩尾漂移，仿真脚踏油门，仿真脚踏刹车，儿童脚踏油门，LED前后炫彩灯光 音乐 灯光早教 </t>
    </r>
    <r>
      <rPr>
        <sz val="9"/>
        <rFont val="Arial"/>
        <charset val="134"/>
      </rPr>
      <t> </t>
    </r>
    <r>
      <rPr>
        <sz val="9"/>
        <rFont val="方正粗黑宋简体"/>
        <charset val="134"/>
      </rPr>
      <t xml:space="preserve"> USB接口,2.4G遥控器可,一键飘逸模式 ,儿童/成人操作模式,一键切换高速飘移模式 ,多功能方向盘上下可调节,
Floating car 360° in situ drift 180° tail drift, simulating pedal accelerator, Simulation foot brake, children's foot accelerator, LED front and rear bright light music light early education USB interface,2.4G remote control can be, one key float mode, children/adults operation mode, one key switch high-speed drift mode, multi-function steering wheel can be adjusted up and down,</t>
    </r>
  </si>
  <si>
    <t xml:space="preserve">皮座椅Leather seats+30RMB                                                          </t>
  </si>
  <si>
    <t>ASTM F963
CE/EN71-1-2-3
EN62115/EMC/
CPSIA(CPC证书)
/BO/UKCA</t>
  </si>
  <si>
    <t xml:space="preserve">X2                                        
24V8AH*1 铅酸电池
Lead-acid battery 
24V775*2 电机 motor           </t>
  </si>
  <si>
    <t>20.5KG   24.6KG</t>
  </si>
  <si>
    <r>
      <rPr>
        <sz val="9"/>
        <color rgb="FFFF0000"/>
        <rFont val="方正粗黑宋简体"/>
        <charset val="134"/>
      </rPr>
      <t xml:space="preserve">(24V8AH*1 铅酸电池Lead-acid battery +12V775*2 电机 motor )                                                </t>
    </r>
    <r>
      <rPr>
        <sz val="9"/>
        <rFont val="方正粗黑宋简体"/>
        <charset val="134"/>
      </rPr>
      <t xml:space="preserve">飘移车   360°原地漂移180°甩尾漂移，仿真脚踏油门，仿真脚踏刹车，儿童脚踏油门，LED前后炫彩灯光 音乐 灯光早教 </t>
    </r>
    <r>
      <rPr>
        <sz val="9"/>
        <rFont val="Arial"/>
        <charset val="134"/>
      </rPr>
      <t> </t>
    </r>
    <r>
      <rPr>
        <sz val="9"/>
        <rFont val="方正粗黑宋简体"/>
        <charset val="134"/>
      </rPr>
      <t xml:space="preserve"> USB接口,2.4G遥控器可,一键飘逸模式 ,儿童/成人操作模式,一键切换高速飘移模式 ,多功能方向盘上下可调节,
Floating car 360° in situ drift 180° tail drift, simulating pedal accelerator, Simulation foot brake, children's foot accelerator, LED front and rear bright light music light early education USB interface,2.4G remote control can be, one key float mode, children/adults operation mode, one key switch high-speed drift mode, multi-function steering wheel can be adjusted up and down,</t>
    </r>
  </si>
  <si>
    <t xml:space="preserve">X5 
KTM正版授权
KTM 
Genuine license                                    
12V4.5A*1铅酸电池
Lead-acid battery 
12V390*2 电机 motor           </t>
  </si>
  <si>
    <r>
      <rPr>
        <sz val="10"/>
        <rFont val="方正公文小标宋"/>
        <charset val="134"/>
      </rPr>
      <t>灰色</t>
    </r>
    <r>
      <rPr>
        <sz val="10"/>
        <rFont val="Arial"/>
        <charset val="134"/>
      </rPr>
      <t>,</t>
    </r>
    <r>
      <rPr>
        <sz val="10"/>
        <rFont val="方正公文小标宋"/>
        <charset val="134"/>
      </rPr>
      <t>红色</t>
    </r>
    <r>
      <rPr>
        <sz val="10"/>
        <rFont val="Arial"/>
        <charset val="134"/>
      </rPr>
      <t>,</t>
    </r>
    <r>
      <rPr>
        <sz val="10"/>
        <rFont val="方正公文小标宋"/>
        <charset val="134"/>
      </rPr>
      <t>绿色</t>
    </r>
    <r>
      <rPr>
        <sz val="10"/>
        <rFont val="Arial"/>
        <charset val="134"/>
      </rPr>
      <t xml:space="preserve">
Gray, red, green</t>
    </r>
  </si>
  <si>
    <t>113*56*35CM</t>
  </si>
  <si>
    <r>
      <rPr>
        <sz val="9"/>
        <color rgb="FFFF0000"/>
        <rFont val="方正粗黑宋简体"/>
        <charset val="134"/>
      </rPr>
      <t xml:space="preserve">(12V4.5A*1铅酸电池Lead-acid battery + 12V390*2 电机 motor )                                                
</t>
    </r>
    <r>
      <rPr>
        <sz val="9"/>
        <rFont val="方正粗黑宋简体"/>
        <charset val="134"/>
      </rPr>
      <t xml:space="preserve">液压剪刀门， 音乐 歌曲，蓝牙，灯光早教 </t>
    </r>
    <r>
      <rPr>
        <sz val="9"/>
        <rFont val="Arial"/>
        <charset val="134"/>
      </rPr>
      <t> </t>
    </r>
    <r>
      <rPr>
        <sz val="9"/>
        <rFont val="方正粗黑宋简体"/>
        <charset val="134"/>
      </rPr>
      <t xml:space="preserve">多功能播放器 USB接口,2.4G遥控器，双驱，3档调速,缓起缓停 四轮减震  </t>
    </r>
    <r>
      <rPr>
        <sz val="9"/>
        <rFont val="Arial"/>
        <charset val="134"/>
      </rPr>
      <t> </t>
    </r>
    <r>
      <rPr>
        <sz val="9"/>
        <rFont val="方正粗黑宋简体"/>
        <charset val="134"/>
      </rPr>
      <t>两点式安全带 便携拖轮
Hydraulic scissor door, music songs, Bluetooth, light early education multi-function player USB interface,2.4G remote control, dual drive, 3 speed regulation, slow start slow stop four-wheel shock absorber two-point safety belt portable tug</t>
    </r>
  </si>
  <si>
    <t xml:space="preserve">皮座椅Leather seats+20RMB  
EVA发泡胎EVAfoam tire55RMB                                                                </t>
  </si>
  <si>
    <t xml:space="preserve">X5 
KTM正版授权
KTM 
Genuine license                                    
12V7A*1铅酸电池
Lead-acid battery 
12V550*2 电机 motor           </t>
  </si>
  <si>
    <r>
      <rPr>
        <sz val="9"/>
        <color rgb="FFFF0000"/>
        <rFont val="方正粗黑宋简体"/>
        <charset val="134"/>
      </rPr>
      <t xml:space="preserve">(12V7A*1铅酸电池Lead-acid battery + 12V550*2 电机 motor )                                                
</t>
    </r>
    <r>
      <rPr>
        <sz val="9"/>
        <rFont val="方正粗黑宋简体"/>
        <charset val="134"/>
      </rPr>
      <t xml:space="preserve">液压剪刀门， 音乐 歌曲，蓝牙，灯光早教 </t>
    </r>
    <r>
      <rPr>
        <sz val="9"/>
        <rFont val="Arial"/>
        <charset val="134"/>
      </rPr>
      <t> </t>
    </r>
    <r>
      <rPr>
        <sz val="9"/>
        <rFont val="方正粗黑宋简体"/>
        <charset val="134"/>
      </rPr>
      <t xml:space="preserve">多功能播放器 USB接口,2.4G遥控器，双驱，3档调速,缓起缓停 四轮减震  </t>
    </r>
    <r>
      <rPr>
        <sz val="9"/>
        <rFont val="Arial"/>
        <charset val="134"/>
      </rPr>
      <t> </t>
    </r>
    <r>
      <rPr>
        <sz val="9"/>
        <rFont val="方正粗黑宋简体"/>
        <charset val="134"/>
      </rPr>
      <t>两点式安全带 便携拖轮
Hydraulic scissor door, music songs, Bluetooth, light early education multi-function player USB interface,2.4G remote control, dual drive, 3 speed regulation, slow start slow stop four-wheel shock absorber two-point safety belt portable tug</t>
    </r>
  </si>
  <si>
    <t xml:space="preserve">X6                                   
12V12A*1铅酸电池
Lead-acid battery 
12V550*2 电机 motor           </t>
  </si>
  <si>
    <r>
      <rPr>
        <sz val="10"/>
        <rFont val="方正公文小标宋"/>
        <charset val="134"/>
      </rPr>
      <t>沙漠黄</t>
    </r>
    <r>
      <rPr>
        <sz val="10"/>
        <rFont val="Arial"/>
        <charset val="134"/>
      </rPr>
      <t>,</t>
    </r>
    <r>
      <rPr>
        <sz val="10"/>
        <rFont val="方正公文小标宋"/>
        <charset val="134"/>
      </rPr>
      <t>军绿</t>
    </r>
    <r>
      <rPr>
        <sz val="10"/>
        <rFont val="Arial"/>
        <charset val="134"/>
      </rPr>
      <t>,
Desert yellow, army green,</t>
    </r>
  </si>
  <si>
    <t>125*61*61CM</t>
  </si>
  <si>
    <t>23.4KG   25.9KG</t>
  </si>
  <si>
    <r>
      <rPr>
        <sz val="9"/>
        <color rgb="FFFF0000"/>
        <rFont val="方正粗黑宋简体"/>
        <charset val="134"/>
      </rPr>
      <t xml:space="preserve"> (12V12A*1铅酸电池Lead-acid battery + 12V550*2 电机 motor )                            </t>
    </r>
    <r>
      <rPr>
        <sz val="9"/>
        <rFont val="方正粗黑宋简体"/>
        <charset val="134"/>
      </rPr>
      <t xml:space="preserve">                    
履带式坦克,360°多地形行驶，原地掉头，旋转发射炮台，防滑耐磨强大抓地力，大功率电机，双驱，多功能操控集成，蓝牙，灯光 音乐 早教 ,USB/MP3接口,电子油门，便携拖轮, 两点式安全带
A tracked tank,360° multi-terrain driving, turning in place, rotating launch battery, anti-slip wear-resistant strong grip, high-power motor, dual drive, multi-function control integration, Bluetooth, light music early education,USB/MP3 interface, electronic throttle, portable tug, two-point seat belt</t>
    </r>
  </si>
  <si>
    <t xml:space="preserve">皮座椅Leather seats+25RMB                                                               </t>
  </si>
  <si>
    <t xml:space="preserve">X6                                   
12V12A*2铅酸电池
Lead-acid battery 
24V550*2 电机 motor           </t>
  </si>
  <si>
    <t>28KG   30.6KG</t>
  </si>
  <si>
    <r>
      <rPr>
        <sz val="9"/>
        <color rgb="FFFF0000"/>
        <rFont val="方正粗黑宋简体"/>
        <charset val="134"/>
      </rPr>
      <t xml:space="preserve"> (12V12A*2铅酸电池Lead-acid battery + 24V550*2 电机 motor )                            </t>
    </r>
    <r>
      <rPr>
        <sz val="9"/>
        <rFont val="方正粗黑宋简体"/>
        <charset val="134"/>
      </rPr>
      <t xml:space="preserve">                    
履带式坦克,360°多地形行驶，原地掉头，旋转发射炮台，防滑耐磨强大抓地力，大功率电机，双驱，多功能操控集成，蓝牙，灯光 音乐 早教 ,USB/MP3接口,电子油门，便携拖轮, 两点式安全带
A tracked tank,360° multi-terrain driving, turning in place, rotating launch battery, anti-slip wear-resistant strong grip, high-power motor, dual drive, multi-function control integration, Bluetooth, light music early education,USB/MP3 interface, electronic throttle, portable tug, two-point seat belt</t>
    </r>
  </si>
  <si>
    <t xml:space="preserve">X8                                   
12V7A*1铅酸电池
Lead-acid battery 
12V550*2 电机 motor 
无遥控    
Non-remote control      </t>
  </si>
  <si>
    <r>
      <rPr>
        <sz val="10"/>
        <rFont val="方正公文小标宋"/>
        <charset val="134"/>
      </rPr>
      <t>蓝色，红色，灰色，</t>
    </r>
    <r>
      <rPr>
        <sz val="10"/>
        <rFont val="Arial"/>
        <charset val="134"/>
      </rPr>
      <t xml:space="preserve">
Blue, red, grey,</t>
    </r>
  </si>
  <si>
    <t>105*64*68CM</t>
  </si>
  <si>
    <t>14.9KG   17.3KG</t>
  </si>
  <si>
    <r>
      <rPr>
        <sz val="9"/>
        <color rgb="FFFF0000"/>
        <rFont val="方正粗黑宋简体"/>
        <charset val="134"/>
      </rPr>
      <t xml:space="preserve"> (12V7A*1铅酸电池Lead-acid battery + 12V550*2 电机 motor )                                                
</t>
    </r>
    <r>
      <rPr>
        <sz val="9"/>
        <rFont val="方正粗黑宋简体"/>
        <charset val="134"/>
      </rPr>
      <t>多功能触屏中控集成、LED前后炫彩灯光、音乐、儿歌、MP3/USB接口、双驱、带摇摆、电子油门、四轮避震
Multi-function touch screen central control integration, LED front and rear colorful lights, music, children's songs, MP3/USB interface, dual drive, with swing, electronic throttle, four-wheel shock absorber</t>
    </r>
  </si>
  <si>
    <t xml:space="preserve">皮座椅Leather seats+15RMB  
EVA发泡胎EVAfoam tire60RMB                                                             </t>
  </si>
  <si>
    <t xml:space="preserve">X8                                   
12V7A*1铅酸电池
Lead-acid battery 
12V390*4 电机 motor   </t>
  </si>
  <si>
    <t>15.9KG   18.5KG</t>
  </si>
  <si>
    <r>
      <rPr>
        <sz val="9"/>
        <color rgb="FFFF0000"/>
        <rFont val="方正粗黑宋简体"/>
        <charset val="134"/>
      </rPr>
      <t xml:space="preserve"> (12V7A*1铅酸电池Lead-acid battery + 12V390*4 电机 motor )                                                
</t>
    </r>
    <r>
      <rPr>
        <sz val="9"/>
        <rFont val="方正粗黑宋简体"/>
        <charset val="134"/>
      </rPr>
      <t>多功能触屏中控集成、LED前后炫彩灯光、音乐、儿歌、MP3/USB接口、双驱、带摇摆、电子油门、四轮避震
Multi-function touch screen central control integration, LED front and rear colorful lights, music, children's songs, MP3/USB interface, dual drive, with swing, electronic throttle, four-wheel shock absorber</t>
    </r>
  </si>
  <si>
    <t xml:space="preserve">X8                                   
24V5A*1铅酸电池
Lead-acid battery 
24V550*2 电机 motor
无遥控    
Non-remote control   </t>
  </si>
  <si>
    <r>
      <rPr>
        <sz val="9"/>
        <color rgb="FFFF0000"/>
        <rFont val="方正粗黑宋简体"/>
        <charset val="134"/>
      </rPr>
      <t xml:space="preserve"> (24V5A*1铅酸电池Lead-acid battery + 24V550*2 电机 motor )                                                
</t>
    </r>
    <r>
      <rPr>
        <sz val="9"/>
        <rFont val="方正粗黑宋简体"/>
        <charset val="134"/>
      </rPr>
      <t>多功能触屏中控集成、LED前后炫彩灯光、音乐、儿歌、MP3/USB接口、双驱、带摇摆、电子油门、四轮避震
Multi-function touch screen central control integration, LED front and rear colorful lights, music, children's songs, MP3/USB interface, dual drive, with swing, electronic throttle, four-wheel shock absorber</t>
    </r>
  </si>
  <si>
    <t xml:space="preserve">809                                  
12V7A*1铅酸电池
Lead-acid battery 
12V380*4 电机 motor   </t>
  </si>
  <si>
    <r>
      <rPr>
        <sz val="10"/>
        <rFont val="方正公文小标宋"/>
        <charset val="134"/>
      </rPr>
      <t>红色</t>
    </r>
    <r>
      <rPr>
        <sz val="10"/>
        <rFont val="Arial"/>
        <charset val="134"/>
      </rPr>
      <t>,</t>
    </r>
    <r>
      <rPr>
        <sz val="10"/>
        <rFont val="方正公文小标宋"/>
        <charset val="134"/>
      </rPr>
      <t>白色</t>
    </r>
    <r>
      <rPr>
        <sz val="10"/>
        <rFont val="Arial"/>
        <charset val="134"/>
      </rPr>
      <t>,</t>
    </r>
    <r>
      <rPr>
        <sz val="10"/>
        <rFont val="方正公文小标宋"/>
        <charset val="134"/>
      </rPr>
      <t>兰色</t>
    </r>
    <r>
      <rPr>
        <sz val="10"/>
        <rFont val="Arial"/>
        <charset val="134"/>
      </rPr>
      <t xml:space="preserve"> ,                        
Red, white, blue,</t>
    </r>
  </si>
  <si>
    <t>24KG 
27.5KG</t>
  </si>
  <si>
    <r>
      <rPr>
        <sz val="9"/>
        <color rgb="FFFF0000"/>
        <rFont val="方正粗黑宋简体"/>
        <charset val="134"/>
      </rPr>
      <t xml:space="preserve">(12V7A*1铅酸电池Lead-acid battery +12V380*4 电机 motor )                                  
</t>
    </r>
    <r>
      <rPr>
        <sz val="9"/>
        <rFont val="方正粗黑宋简体"/>
        <charset val="134"/>
      </rPr>
      <t>四驱,一键启动，电量显示，12V7电瓶，动感音乐USB插口，带蓝牙，多功能遥控，手机APP,四轮避震，前后摇摆，独特设计，加大车身，加大双人座椅，一键快装方向盘。                                                                                                          Four-wheel drive, one-button start, power display, 12V7 battery, dynamic music USB jack, bluetooth, multi-function remote control, mobile APP, four-wheel shock absorber, rocking back and forth, unique design, enlarged body, enlarged double seat, one-button quick steering wheel.</t>
    </r>
  </si>
  <si>
    <t xml:space="preserve">皮座椅Leather seats+20RMB                                EVA发泡胎EVAfoam tire90RMB </t>
  </si>
  <si>
    <t xml:space="preserve">9199-A                                  
12V7A*1铅酸电池
Lead-acid battery 
12V380*4 电机 motor   </t>
  </si>
  <si>
    <r>
      <rPr>
        <sz val="10"/>
        <rFont val="方正公文小标宋"/>
        <charset val="134"/>
      </rPr>
      <t>红</t>
    </r>
    <r>
      <rPr>
        <sz val="10"/>
        <rFont val="Arial"/>
        <charset val="134"/>
      </rPr>
      <t xml:space="preserve">, </t>
    </r>
    <r>
      <rPr>
        <sz val="10"/>
        <rFont val="方正公文小标宋"/>
        <charset val="134"/>
      </rPr>
      <t>绿</t>
    </r>
    <r>
      <rPr>
        <sz val="10"/>
        <rFont val="Arial"/>
        <charset val="134"/>
      </rPr>
      <t xml:space="preserve">, </t>
    </r>
    <r>
      <rPr>
        <sz val="10"/>
        <rFont val="方正公文小标宋"/>
        <charset val="134"/>
      </rPr>
      <t>白</t>
    </r>
    <r>
      <rPr>
        <sz val="10"/>
        <rFont val="Arial"/>
        <charset val="134"/>
      </rPr>
      <t xml:space="preserve">                              
Red, green , white     </t>
    </r>
  </si>
  <si>
    <t>152X88X90CM</t>
  </si>
  <si>
    <t>31.5KG   
37.5KG</t>
  </si>
  <si>
    <r>
      <rPr>
        <sz val="9"/>
        <color rgb="FFFF0000"/>
        <rFont val="方正粗黑宋简体"/>
        <charset val="134"/>
      </rPr>
      <t xml:space="preserve">(12V7A*1铅酸电池Lead-acid battery +12V380*2电机 motor )                                                           
</t>
    </r>
    <r>
      <rPr>
        <sz val="9"/>
        <rFont val="方正粗黑宋简体"/>
        <charset val="134"/>
      </rPr>
      <t>平行摇摆，双开门，2.4G蓝牙遥控，USB插口，早教系统，LED探照大灯，四轮避震系统，超大储物车框，三挡调速，设有安全带                                                 
Parallel swing, double doors, 2.4G Bluetooth remote control, USB jack, early education system, LED searchlight, four-wheel shock absorber system, large storage car frame, three-gear speed regulation, with seat belt</t>
    </r>
  </si>
  <si>
    <t xml:space="preserve">皮座椅Leather seats+25RMB                                                       EVA发泡胎EVAfoam tire+120RMB    </t>
  </si>
  <si>
    <t xml:space="preserve">9199-A                                  
12V7A*1铅酸电池
Lead-acid battery 
12V380*4 电机 motor   
烤漆   paint   </t>
  </si>
  <si>
    <r>
      <rPr>
        <sz val="10"/>
        <rFont val="方正公文小标宋"/>
        <charset val="134"/>
      </rPr>
      <t>烤漆红</t>
    </r>
    <r>
      <rPr>
        <sz val="10"/>
        <rFont val="Arial"/>
        <charset val="134"/>
      </rPr>
      <t xml:space="preserve">   
</t>
    </r>
    <r>
      <rPr>
        <sz val="10"/>
        <rFont val="方正公文小标宋"/>
        <charset val="134"/>
      </rPr>
      <t>烤漆绿</t>
    </r>
    <r>
      <rPr>
        <sz val="10"/>
        <rFont val="Arial"/>
        <charset val="134"/>
      </rPr>
      <t xml:space="preserve">                              
paint  Red,  
paint  green     </t>
    </r>
  </si>
  <si>
    <t>AT</t>
  </si>
  <si>
    <t xml:space="preserve">6988                                 
12V10A*1铅酸电池
Lead-acid battery 
12V540*2 电机 motor   </t>
  </si>
  <si>
    <t>122*86*63CM</t>
  </si>
  <si>
    <t>27KG   
31KG</t>
  </si>
  <si>
    <r>
      <rPr>
        <sz val="9"/>
        <color rgb="FFFF0000"/>
        <rFont val="方正粗黑宋简体"/>
        <charset val="134"/>
      </rPr>
      <t xml:space="preserve">(12V12A*1铅酸电池Lead-acid battery +12V540*2电机 motor )                                                           
</t>
    </r>
    <r>
      <rPr>
        <sz val="9"/>
        <rFont val="方正粗黑宋简体"/>
        <charset val="134"/>
      </rPr>
      <t>一键启动按钮，12v12电瓶*1、双驱动、早教、前后摇摆、三挡调速、双人座                                         
One-press start button，12v12 battery *1, double drive, early education, rocking back and forth, three-gear speed regulation, double seat</t>
    </r>
  </si>
  <si>
    <t xml:space="preserve">6988                                 
12V10A*1铅酸电池
Lead-acid battery 
前12V380*2 电机 motor  
后12V540*2 电机 motor   </t>
  </si>
  <si>
    <r>
      <rPr>
        <sz val="9"/>
        <color rgb="FFFF0000"/>
        <rFont val="方正粗黑宋简体"/>
        <charset val="134"/>
      </rPr>
      <t xml:space="preserve">(12V12A*1铅酸电池Lead-acid battery +12V540*2电机 motor )                                                           
</t>
    </r>
    <r>
      <rPr>
        <sz val="9"/>
        <rFont val="方正粗黑宋简体"/>
        <charset val="134"/>
      </rPr>
      <t>12v电瓶、四驱动、早教、前后摇摆、
三挡调速、双人座 （390前驱动*2+540后驱动*2
12v battery, four-drive, early education, rocking back and forth,
Three-speed speed adjustment, double seat (390 front drive *2+540 rear drive *2</t>
    </r>
  </si>
  <si>
    <t xml:space="preserve">6988                                 
12V10A*1铅酸电池
Lead-acid battery 
前12V380*2 电机 motor  
后12V540*2 电机 motor   
烤漆   paint   </t>
  </si>
  <si>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烤漆银</t>
    </r>
    <r>
      <rPr>
        <sz val="10"/>
        <rFont val="Arial"/>
        <charset val="134"/>
      </rPr>
      <t xml:space="preserve">
paint red 
paint black
paint silver  </t>
    </r>
  </si>
  <si>
    <r>
      <rPr>
        <sz val="11"/>
        <rFont val="方正粗黑宋简体"/>
        <charset val="134"/>
      </rPr>
      <t xml:space="preserve">1719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380*4 </t>
    </r>
    <r>
      <rPr>
        <sz val="11"/>
        <rFont val="方正粗黑宋简体"/>
        <charset val="134"/>
      </rPr>
      <t xml:space="preserve">电机 motor   </t>
    </r>
  </si>
  <si>
    <t>白色  white
粉色  pink
黄色  yellow</t>
  </si>
  <si>
    <t>130*86*53CM</t>
  </si>
  <si>
    <t>26KG   
30KG</t>
  </si>
  <si>
    <r>
      <rPr>
        <sz val="9"/>
        <color theme="1"/>
        <rFont val="方正粗黑宋简体"/>
        <charset val="134"/>
      </rPr>
      <t>采用大电池，四驱动，一键启动，有灯光，音乐 ，早教，三档调速，前后摇摆，皮坐椅</t>
    </r>
    <r>
      <rPr>
        <sz val="9"/>
        <color rgb="FFFF0000"/>
        <rFont val="方正粗黑宋简体"/>
        <charset val="134"/>
      </rPr>
      <t xml:space="preserve">
It adopts a large battery, four drives, one-button start, with lights, music, early education, three-speed adjustment, front and back swing, and leather seats</t>
    </r>
  </si>
  <si>
    <t xml:space="preserve">EVA发泡胎EVAfoam tire+60RMB                                            </t>
  </si>
  <si>
    <r>
      <rPr>
        <sz val="11"/>
        <rFont val="方正粗黑宋简体"/>
        <charset val="134"/>
      </rPr>
      <t xml:space="preserve">1719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 xml:space="preserve">550*2 </t>
    </r>
    <r>
      <rPr>
        <sz val="11"/>
        <rFont val="方正粗黑宋简体"/>
        <charset val="134"/>
      </rPr>
      <t xml:space="preserve">电机 motor   </t>
    </r>
  </si>
  <si>
    <r>
      <rPr>
        <sz val="9"/>
        <color theme="1"/>
        <rFont val="方正粗黑宋简体"/>
        <charset val="134"/>
      </rPr>
      <t>采用12V10A的大电池，配两个高速电机，一键启动，有灯光，音乐 ，早教，三档调速，前后摇摆，皮坐椅。</t>
    </r>
    <r>
      <rPr>
        <sz val="9"/>
        <color rgb="FFFF0000"/>
        <rFont val="方正粗黑宋简体"/>
        <charset val="134"/>
      </rPr>
      <t xml:space="preserve">
It is equipped with a 12V10A large battery, two high-speed motors, one-button start, featuring lights, music, early education, three-speed adjustment, forward and backward swing, and leather seats.</t>
    </r>
  </si>
  <si>
    <r>
      <rPr>
        <sz val="11"/>
        <rFont val="方正粗黑宋简体"/>
        <charset val="134"/>
      </rPr>
      <t xml:space="preserve">1719                                 
</t>
    </r>
    <r>
      <rPr>
        <sz val="11"/>
        <color rgb="FFFF0000"/>
        <rFont val="方正粗黑宋简体"/>
        <charset val="134"/>
      </rPr>
      <t>12V10A*1</t>
    </r>
    <r>
      <rPr>
        <sz val="11"/>
        <rFont val="方正粗黑宋简体"/>
        <charset val="134"/>
      </rPr>
      <t>铅酸电池
Lead-acid battery 
前</t>
    </r>
    <r>
      <rPr>
        <sz val="11"/>
        <color rgb="FFFF0000"/>
        <rFont val="方正粗黑宋简体"/>
        <charset val="134"/>
      </rPr>
      <t xml:space="preserve">380*2 </t>
    </r>
    <r>
      <rPr>
        <sz val="11"/>
        <rFont val="方正粗黑宋简体"/>
        <charset val="134"/>
      </rPr>
      <t>电机 motor  
后</t>
    </r>
    <r>
      <rPr>
        <sz val="11"/>
        <color rgb="FFFF0000"/>
        <rFont val="方正粗黑宋简体"/>
        <charset val="134"/>
      </rPr>
      <t xml:space="preserve">540*2 </t>
    </r>
    <r>
      <rPr>
        <sz val="11"/>
        <rFont val="方正粗黑宋简体"/>
        <charset val="134"/>
      </rPr>
      <t xml:space="preserve">电机 motor   </t>
    </r>
  </si>
  <si>
    <r>
      <rPr>
        <sz val="9"/>
        <color theme="1"/>
        <rFont val="方正粗黑宋简体"/>
        <charset val="134"/>
      </rPr>
      <t>采用12V10A的大电池，配4个电机，其中，后轮的两个电机为高速电机。一键启动，有灯光，音乐 ，早教，三档调速，前后摇摆，皮坐椅。</t>
    </r>
    <r>
      <rPr>
        <sz val="9"/>
        <color rgb="FFFF0000"/>
        <rFont val="方正粗黑宋简体"/>
        <charset val="134"/>
      </rPr>
      <t xml:space="preserve">
It adopts a large 12V10A battery and is equipped with 4 motors, among which the two motors on the rear wheel are high-speed motors. One-click start, with lights, music, early education, three-speed adjustment, front and back swing, leather seat.</t>
    </r>
  </si>
  <si>
    <r>
      <rPr>
        <sz val="11"/>
        <rFont val="方正粗黑宋简体"/>
        <charset val="134"/>
      </rPr>
      <t xml:space="preserve">1719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380*4 </t>
    </r>
    <r>
      <rPr>
        <sz val="11"/>
        <rFont val="方正粗黑宋简体"/>
        <charset val="134"/>
      </rPr>
      <t xml:space="preserve">电机 motor
+烤漆
</t>
    </r>
    <r>
      <rPr>
        <sz val="11"/>
        <color rgb="FFFF0000"/>
        <rFont val="方正粗黑宋简体"/>
        <charset val="134"/>
      </rPr>
      <t>+ paint</t>
    </r>
  </si>
  <si>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烤漆银</t>
    </r>
    <r>
      <rPr>
        <sz val="10"/>
        <rFont val="Arial"/>
        <charset val="134"/>
      </rPr>
      <t xml:space="preserve">
 paint red 
paint black
paint silver  </t>
    </r>
  </si>
  <si>
    <r>
      <rPr>
        <sz val="11"/>
        <rFont val="方正粗黑宋简体"/>
        <charset val="134"/>
      </rPr>
      <t xml:space="preserve">1719                                 
</t>
    </r>
    <r>
      <rPr>
        <sz val="11"/>
        <color rgb="FFFF0000"/>
        <rFont val="方正粗黑宋简体"/>
        <charset val="134"/>
      </rPr>
      <t>12V10A*1</t>
    </r>
    <r>
      <rPr>
        <sz val="11"/>
        <rFont val="方正粗黑宋简体"/>
        <charset val="134"/>
      </rPr>
      <t>铅酸电池
Lead-acid battery 
前</t>
    </r>
    <r>
      <rPr>
        <sz val="11"/>
        <color rgb="FFFF0000"/>
        <rFont val="方正粗黑宋简体"/>
        <charset val="134"/>
      </rPr>
      <t xml:space="preserve">380*2 </t>
    </r>
    <r>
      <rPr>
        <sz val="11"/>
        <rFont val="方正粗黑宋简体"/>
        <charset val="134"/>
      </rPr>
      <t>电机 motor  
后</t>
    </r>
    <r>
      <rPr>
        <sz val="11"/>
        <color rgb="FFFF0000"/>
        <rFont val="方正粗黑宋简体"/>
        <charset val="134"/>
      </rPr>
      <t xml:space="preserve">540*2 </t>
    </r>
    <r>
      <rPr>
        <sz val="11"/>
        <rFont val="方正粗黑宋简体"/>
        <charset val="134"/>
      </rPr>
      <t xml:space="preserve">电机 motor  
+烤漆
</t>
    </r>
    <r>
      <rPr>
        <sz val="11"/>
        <color rgb="FFFF0000"/>
        <rFont val="方正粗黑宋简体"/>
        <charset val="134"/>
      </rPr>
      <t xml:space="preserve">+ paint </t>
    </r>
  </si>
  <si>
    <r>
      <rPr>
        <sz val="11"/>
        <rFont val="方正粗黑宋简体"/>
        <charset val="134"/>
      </rPr>
      <t xml:space="preserve">1719                                 
</t>
    </r>
    <r>
      <rPr>
        <sz val="11"/>
        <color rgb="FFFF0000"/>
        <rFont val="方正粗黑宋简体"/>
        <charset val="134"/>
      </rPr>
      <t>24V7A*1</t>
    </r>
    <r>
      <rPr>
        <sz val="11"/>
        <rFont val="方正粗黑宋简体"/>
        <charset val="134"/>
      </rPr>
      <t xml:space="preserve">铅酸电池
</t>
    </r>
    <r>
      <rPr>
        <sz val="11"/>
        <color rgb="FFFF0000"/>
        <rFont val="方正粗黑宋简体"/>
        <charset val="134"/>
      </rPr>
      <t>12V7A*2</t>
    </r>
    <r>
      <rPr>
        <sz val="11"/>
        <rFont val="方正粗黑宋简体"/>
        <charset val="134"/>
      </rPr>
      <t xml:space="preserve">
Lead-acid battery 
前</t>
    </r>
    <r>
      <rPr>
        <sz val="11"/>
        <color rgb="FFFF0000"/>
        <rFont val="方正粗黑宋简体"/>
        <charset val="134"/>
      </rPr>
      <t xml:space="preserve">380*2 </t>
    </r>
    <r>
      <rPr>
        <sz val="11"/>
        <rFont val="方正粗黑宋简体"/>
        <charset val="134"/>
      </rPr>
      <t>电机 motor  
后</t>
    </r>
    <r>
      <rPr>
        <sz val="11"/>
        <color rgb="FFFF0000"/>
        <rFont val="方正粗黑宋简体"/>
        <charset val="134"/>
      </rPr>
      <t xml:space="preserve">540*2 </t>
    </r>
    <r>
      <rPr>
        <sz val="11"/>
        <rFont val="方正粗黑宋简体"/>
        <charset val="134"/>
      </rPr>
      <t xml:space="preserve">电机 motor  
+烤漆
</t>
    </r>
    <r>
      <rPr>
        <sz val="11"/>
        <color rgb="FFFF0000"/>
        <rFont val="方正粗黑宋简体"/>
        <charset val="134"/>
      </rPr>
      <t xml:space="preserve">+ paint </t>
    </r>
  </si>
  <si>
    <r>
      <rPr>
        <b/>
        <sz val="11"/>
        <rFont val="Arial"/>
        <charset val="134"/>
      </rPr>
      <t>F8                                
12V10A*1</t>
    </r>
    <r>
      <rPr>
        <b/>
        <sz val="11"/>
        <rFont val="方正粗黑宋简体"/>
        <charset val="134"/>
      </rPr>
      <t>铅酸电池</t>
    </r>
    <r>
      <rPr>
        <b/>
        <sz val="11"/>
        <rFont val="Arial"/>
        <charset val="134"/>
      </rPr>
      <t xml:space="preserve">
Lead-acid battery 
12V540*2 </t>
    </r>
    <r>
      <rPr>
        <b/>
        <sz val="11"/>
        <rFont val="方正粗黑宋简体"/>
        <charset val="134"/>
      </rPr>
      <t>电机</t>
    </r>
    <r>
      <rPr>
        <b/>
        <sz val="11"/>
        <rFont val="Arial"/>
        <charset val="134"/>
      </rPr>
      <t xml:space="preserve"> motor   </t>
    </r>
  </si>
  <si>
    <r>
      <rPr>
        <sz val="10"/>
        <rFont val="方正公文小标宋"/>
        <charset val="134"/>
      </rPr>
      <t>白、红、</t>
    </r>
    <r>
      <rPr>
        <sz val="10"/>
        <rFont val="Arial"/>
        <charset val="134"/>
      </rPr>
      <t xml:space="preserve"> 
White,Red, </t>
    </r>
  </si>
  <si>
    <t>135*86*52CM</t>
  </si>
  <si>
    <r>
      <rPr>
        <b/>
        <sz val="9"/>
        <color rgb="FFFF0000"/>
        <rFont val="Arial"/>
        <charset val="134"/>
      </rPr>
      <t>(12V10A*1</t>
    </r>
    <r>
      <rPr>
        <b/>
        <sz val="9"/>
        <color rgb="FFFF0000"/>
        <rFont val="方正粗黑宋简体"/>
        <charset val="134"/>
      </rPr>
      <t>铅酸电池</t>
    </r>
    <r>
      <rPr>
        <b/>
        <sz val="9"/>
        <color rgb="FFFF0000"/>
        <rFont val="Arial"/>
        <charset val="134"/>
      </rPr>
      <t>Lead-acid battery +12V540*2</t>
    </r>
    <r>
      <rPr>
        <b/>
        <sz val="9"/>
        <color rgb="FFFF0000"/>
        <rFont val="方正粗黑宋简体"/>
        <charset val="134"/>
      </rPr>
      <t>电机</t>
    </r>
    <r>
      <rPr>
        <b/>
        <sz val="9"/>
        <color rgb="FFFF0000"/>
        <rFont val="Arial"/>
        <charset val="134"/>
      </rPr>
      <t xml:space="preserve"> motor )                                                           
</t>
    </r>
    <r>
      <rPr>
        <b/>
        <sz val="9"/>
        <rFont val="方正粗黑宋简体"/>
        <charset val="134"/>
      </rPr>
      <t>一键启动、早教、炫彩灯光、遥控器三档调速、前后摇摆、皮座</t>
    </r>
    <r>
      <rPr>
        <b/>
        <sz val="9"/>
        <rFont val="Arial"/>
        <charset val="134"/>
      </rPr>
      <t xml:space="preserve">
One-button start, early education, lighting, remote control three-speed, front and back swing, leather seat</t>
    </r>
  </si>
  <si>
    <t xml:space="preserve">皮座椅Leather seats+25RMB                                                         </t>
  </si>
  <si>
    <r>
      <rPr>
        <b/>
        <sz val="11"/>
        <rFont val="Arial"/>
        <charset val="134"/>
      </rPr>
      <t>F8                                
12V10A*1</t>
    </r>
    <r>
      <rPr>
        <b/>
        <sz val="11"/>
        <rFont val="方正粗黑宋简体"/>
        <charset val="134"/>
      </rPr>
      <t>铅酸电池</t>
    </r>
    <r>
      <rPr>
        <b/>
        <sz val="11"/>
        <rFont val="Arial"/>
        <charset val="134"/>
      </rPr>
      <t xml:space="preserve">
Lead-acid battery 
</t>
    </r>
    <r>
      <rPr>
        <b/>
        <sz val="11"/>
        <rFont val="方正粗黑宋简体"/>
        <charset val="134"/>
      </rPr>
      <t>前</t>
    </r>
    <r>
      <rPr>
        <b/>
        <sz val="11"/>
        <rFont val="Arial"/>
        <charset val="134"/>
      </rPr>
      <t xml:space="preserve">12V380*2 </t>
    </r>
    <r>
      <rPr>
        <b/>
        <sz val="11"/>
        <rFont val="方正粗黑宋简体"/>
        <charset val="134"/>
      </rPr>
      <t>电机</t>
    </r>
    <r>
      <rPr>
        <b/>
        <sz val="11"/>
        <rFont val="Arial"/>
        <charset val="134"/>
      </rPr>
      <t xml:space="preserve"> motor  
</t>
    </r>
    <r>
      <rPr>
        <b/>
        <sz val="11"/>
        <rFont val="方正粗黑宋简体"/>
        <charset val="134"/>
      </rPr>
      <t>后</t>
    </r>
    <r>
      <rPr>
        <b/>
        <sz val="11"/>
        <rFont val="Arial"/>
        <charset val="134"/>
      </rPr>
      <t xml:space="preserve">12V540*2 </t>
    </r>
    <r>
      <rPr>
        <b/>
        <sz val="11"/>
        <rFont val="方正粗黑宋简体"/>
        <charset val="134"/>
      </rPr>
      <t>电机</t>
    </r>
    <r>
      <rPr>
        <b/>
        <sz val="11"/>
        <rFont val="Arial"/>
        <charset val="134"/>
      </rPr>
      <t xml:space="preserve"> motor   
+EVA</t>
    </r>
    <r>
      <rPr>
        <b/>
        <sz val="11"/>
        <rFont val="方正粗黑宋简体"/>
        <charset val="134"/>
      </rPr>
      <t>发泡胎</t>
    </r>
    <r>
      <rPr>
        <b/>
        <sz val="11"/>
        <rFont val="Arial"/>
        <charset val="134"/>
      </rPr>
      <t xml:space="preserve">
+EVAfoam tire</t>
    </r>
  </si>
  <si>
    <r>
      <rPr>
        <b/>
        <sz val="9"/>
        <color rgb="FFFF0000"/>
        <rFont val="Arial"/>
        <charset val="134"/>
      </rPr>
      <t>(12V10A*1</t>
    </r>
    <r>
      <rPr>
        <b/>
        <sz val="9"/>
        <color rgb="FFFF0000"/>
        <rFont val="方正粗黑宋简体"/>
        <charset val="134"/>
      </rPr>
      <t>铅酸电池</t>
    </r>
    <r>
      <rPr>
        <b/>
        <sz val="9"/>
        <color rgb="FFFF0000"/>
        <rFont val="Arial"/>
        <charset val="134"/>
      </rPr>
      <t>Lead-acid battery +12V540*2</t>
    </r>
    <r>
      <rPr>
        <b/>
        <sz val="9"/>
        <color rgb="FFFF0000"/>
        <rFont val="方正粗黑宋简体"/>
        <charset val="134"/>
      </rPr>
      <t>电机</t>
    </r>
    <r>
      <rPr>
        <b/>
        <sz val="9"/>
        <color rgb="FFFF0000"/>
        <rFont val="Arial"/>
        <charset val="134"/>
      </rPr>
      <t xml:space="preserve"> motor )                                                           
</t>
    </r>
    <r>
      <rPr>
        <b/>
        <sz val="9"/>
        <rFont val="Arial"/>
        <charset val="134"/>
      </rPr>
      <t>12v</t>
    </r>
    <r>
      <rPr>
        <b/>
        <sz val="9"/>
        <rFont val="方正粗黑宋简体"/>
        <charset val="134"/>
      </rPr>
      <t>电瓶、四驱动、早教、前后摇摆、</t>
    </r>
    <r>
      <rPr>
        <b/>
        <sz val="9"/>
        <rFont val="Arial"/>
        <charset val="134"/>
      </rPr>
      <t xml:space="preserve">
</t>
    </r>
    <r>
      <rPr>
        <b/>
        <sz val="9"/>
        <rFont val="方正粗黑宋简体"/>
        <charset val="134"/>
      </rPr>
      <t>三挡调速、双人座</t>
    </r>
    <r>
      <rPr>
        <b/>
        <sz val="9"/>
        <rFont val="Arial"/>
        <charset val="134"/>
      </rPr>
      <t xml:space="preserve"> </t>
    </r>
    <r>
      <rPr>
        <b/>
        <sz val="9"/>
        <rFont val="方正粗黑宋简体"/>
        <charset val="134"/>
      </rPr>
      <t>（</t>
    </r>
    <r>
      <rPr>
        <b/>
        <sz val="9"/>
        <rFont val="Arial"/>
        <charset val="134"/>
      </rPr>
      <t>390</t>
    </r>
    <r>
      <rPr>
        <b/>
        <sz val="9"/>
        <rFont val="方正粗黑宋简体"/>
        <charset val="134"/>
      </rPr>
      <t>前驱动</t>
    </r>
    <r>
      <rPr>
        <b/>
        <sz val="9"/>
        <rFont val="Arial"/>
        <charset val="134"/>
      </rPr>
      <t>*2+540</t>
    </r>
    <r>
      <rPr>
        <b/>
        <sz val="9"/>
        <rFont val="方正粗黑宋简体"/>
        <charset val="134"/>
      </rPr>
      <t>后驱动</t>
    </r>
    <r>
      <rPr>
        <b/>
        <sz val="9"/>
        <rFont val="Arial"/>
        <charset val="134"/>
      </rPr>
      <t>*2</t>
    </r>
    <r>
      <rPr>
        <b/>
        <sz val="9"/>
        <rFont val="方正粗黑宋简体"/>
        <charset val="134"/>
      </rPr>
      <t>，</t>
    </r>
    <r>
      <rPr>
        <b/>
        <sz val="9"/>
        <rFont val="Arial"/>
        <charset val="134"/>
      </rPr>
      <t>EVA</t>
    </r>
    <r>
      <rPr>
        <b/>
        <sz val="9"/>
        <rFont val="方正粗黑宋简体"/>
        <charset val="134"/>
      </rPr>
      <t>发泡胎</t>
    </r>
    <r>
      <rPr>
        <b/>
        <sz val="9"/>
        <rFont val="Arial"/>
        <charset val="134"/>
      </rPr>
      <t xml:space="preserve">
12v battery, four-drive, early education, rocking back and forth,
Three-speed speed adjustment, double seat (390 front drive *2+540 rear drive *2</t>
    </r>
    <r>
      <rPr>
        <b/>
        <sz val="9"/>
        <rFont val="方正粗黑宋简体"/>
        <charset val="134"/>
      </rPr>
      <t>，</t>
    </r>
    <r>
      <rPr>
        <b/>
        <sz val="9"/>
        <rFont val="Arial"/>
        <charset val="134"/>
      </rPr>
      <t>EVAfoam tire</t>
    </r>
  </si>
  <si>
    <t xml:space="preserve">皮座椅Leather seats+25RMB                                                        </t>
  </si>
  <si>
    <r>
      <rPr>
        <b/>
        <sz val="11"/>
        <rFont val="Arial"/>
        <charset val="134"/>
      </rPr>
      <t>F8                                 
12V10A*1</t>
    </r>
    <r>
      <rPr>
        <b/>
        <sz val="11"/>
        <rFont val="方正粗黑宋简体"/>
        <charset val="134"/>
      </rPr>
      <t>铅酸电池</t>
    </r>
    <r>
      <rPr>
        <b/>
        <sz val="11"/>
        <rFont val="Arial"/>
        <charset val="134"/>
      </rPr>
      <t xml:space="preserve">
Lead-acid battery 
</t>
    </r>
    <r>
      <rPr>
        <b/>
        <sz val="11"/>
        <rFont val="方正粗黑宋简体"/>
        <charset val="134"/>
      </rPr>
      <t>前</t>
    </r>
    <r>
      <rPr>
        <b/>
        <sz val="11"/>
        <rFont val="Arial"/>
        <charset val="134"/>
      </rPr>
      <t xml:space="preserve">12V380*2 </t>
    </r>
    <r>
      <rPr>
        <b/>
        <sz val="11"/>
        <rFont val="方正粗黑宋简体"/>
        <charset val="134"/>
      </rPr>
      <t>电机</t>
    </r>
    <r>
      <rPr>
        <b/>
        <sz val="11"/>
        <rFont val="Arial"/>
        <charset val="134"/>
      </rPr>
      <t xml:space="preserve"> motor  
</t>
    </r>
    <r>
      <rPr>
        <b/>
        <sz val="11"/>
        <rFont val="方正粗黑宋简体"/>
        <charset val="134"/>
      </rPr>
      <t>后</t>
    </r>
    <r>
      <rPr>
        <b/>
        <sz val="11"/>
        <rFont val="Arial"/>
        <charset val="134"/>
      </rPr>
      <t xml:space="preserve">12V540*2 </t>
    </r>
    <r>
      <rPr>
        <b/>
        <sz val="11"/>
        <rFont val="方正粗黑宋简体"/>
        <charset val="134"/>
      </rPr>
      <t>电机</t>
    </r>
    <r>
      <rPr>
        <b/>
        <sz val="11"/>
        <rFont val="Arial"/>
        <charset val="134"/>
      </rPr>
      <t xml:space="preserve"> motor   
+EVA</t>
    </r>
    <r>
      <rPr>
        <b/>
        <sz val="11"/>
        <rFont val="方正粗黑宋简体"/>
        <charset val="134"/>
      </rPr>
      <t>发泡胎</t>
    </r>
    <r>
      <rPr>
        <b/>
        <sz val="11"/>
        <rFont val="Arial"/>
        <charset val="134"/>
      </rPr>
      <t xml:space="preserve">
+EVAfoam tire
+</t>
    </r>
    <r>
      <rPr>
        <b/>
        <sz val="11"/>
        <rFont val="宋体"/>
        <charset val="134"/>
      </rPr>
      <t>烤漆</t>
    </r>
    <r>
      <rPr>
        <b/>
        <sz val="11"/>
        <rFont val="Arial"/>
        <charset val="134"/>
      </rPr>
      <t xml:space="preserve">
+paint</t>
    </r>
  </si>
  <si>
    <r>
      <rPr>
        <sz val="10"/>
        <rFont val="方正公文小标宋"/>
        <charset val="134"/>
      </rPr>
      <t>烤漆绿色</t>
    </r>
    <r>
      <rPr>
        <sz val="10"/>
        <rFont val="Arial"/>
        <charset val="134"/>
      </rPr>
      <t xml:space="preserve"> 
</t>
    </r>
    <r>
      <rPr>
        <sz val="10"/>
        <rFont val="方正公文小标宋"/>
        <charset val="134"/>
      </rPr>
      <t>烤漆灰色</t>
    </r>
    <r>
      <rPr>
        <sz val="10"/>
        <rFont val="Arial"/>
        <charset val="134"/>
      </rPr>
      <t xml:space="preserve">
Paint green 
paint grey</t>
    </r>
  </si>
  <si>
    <r>
      <rPr>
        <b/>
        <sz val="11"/>
        <rFont val="Arial"/>
        <charset val="134"/>
      </rPr>
      <t xml:space="preserve">F1                               
12V12A*2 </t>
    </r>
    <r>
      <rPr>
        <b/>
        <sz val="11"/>
        <rFont val="方正粗黑宋简体"/>
        <charset val="134"/>
      </rPr>
      <t>铅酸电池</t>
    </r>
    <r>
      <rPr>
        <b/>
        <sz val="11"/>
        <rFont val="Arial"/>
        <charset val="134"/>
      </rPr>
      <t xml:space="preserve">
Lead-acid battery 
12V775*2 </t>
    </r>
    <r>
      <rPr>
        <b/>
        <sz val="11"/>
        <rFont val="方正粗黑宋简体"/>
        <charset val="134"/>
      </rPr>
      <t>电机</t>
    </r>
    <r>
      <rPr>
        <b/>
        <sz val="11"/>
        <rFont val="Arial"/>
        <charset val="134"/>
      </rPr>
      <t xml:space="preserve"> motor
</t>
    </r>
    <r>
      <rPr>
        <b/>
        <sz val="11"/>
        <rFont val="宋体"/>
        <charset val="134"/>
      </rPr>
      <t>漂移</t>
    </r>
    <r>
      <rPr>
        <b/>
        <sz val="11"/>
        <rFont val="Arial"/>
        <charset val="134"/>
      </rPr>
      <t xml:space="preserve">
drift</t>
    </r>
  </si>
  <si>
    <r>
      <rPr>
        <sz val="10"/>
        <rFont val="方正公文小标宋"/>
        <charset val="134"/>
      </rPr>
      <t>白、红、</t>
    </r>
    <r>
      <rPr>
        <sz val="10"/>
        <rFont val="Arial"/>
        <charset val="134"/>
      </rPr>
      <t xml:space="preserve"> </t>
    </r>
    <r>
      <rPr>
        <sz val="10"/>
        <rFont val="方正公文小标宋"/>
        <charset val="134"/>
      </rPr>
      <t>黄、</t>
    </r>
    <r>
      <rPr>
        <sz val="10"/>
        <rFont val="Arial"/>
        <charset val="134"/>
      </rPr>
      <t xml:space="preserve">
White, red, yellow,</t>
    </r>
  </si>
  <si>
    <t>130*67*49CM</t>
  </si>
  <si>
    <t>29.5KG   
31.5KG</t>
  </si>
  <si>
    <r>
      <rPr>
        <b/>
        <sz val="9"/>
        <color rgb="FFFF0000"/>
        <rFont val="Arial"/>
        <charset val="134"/>
      </rPr>
      <t>(12V12A*2</t>
    </r>
    <r>
      <rPr>
        <b/>
        <sz val="9"/>
        <color rgb="FFFF0000"/>
        <rFont val="方正粗黑宋简体"/>
        <charset val="134"/>
      </rPr>
      <t>铅酸电池</t>
    </r>
    <r>
      <rPr>
        <b/>
        <sz val="9"/>
        <color rgb="FFFF0000"/>
        <rFont val="Arial"/>
        <charset val="134"/>
      </rPr>
      <t>Lead-acid battery +12V775*2</t>
    </r>
    <r>
      <rPr>
        <b/>
        <sz val="9"/>
        <color rgb="FFFF0000"/>
        <rFont val="方正粗黑宋简体"/>
        <charset val="134"/>
      </rPr>
      <t>电机</t>
    </r>
    <r>
      <rPr>
        <b/>
        <sz val="9"/>
        <color rgb="FFFF0000"/>
        <rFont val="Arial"/>
        <charset val="134"/>
      </rPr>
      <t xml:space="preserve"> motor )                                                           
</t>
    </r>
    <r>
      <rPr>
        <b/>
        <sz val="9"/>
        <rFont val="宋体"/>
        <charset val="134"/>
      </rPr>
      <t>功能：灯光、手机遥控、蓝牙早教、一键启动、原地漂移、甩尾漂移</t>
    </r>
    <r>
      <rPr>
        <b/>
        <sz val="9"/>
        <rFont val="Arial"/>
        <charset val="134"/>
      </rPr>
      <t xml:space="preserve">
Without spray, leather seat, wheel lamp
Features: lighting, mobile remote control, Bluetooth early education, one click start, in place drift, tail drift</t>
    </r>
  </si>
  <si>
    <t>FB</t>
  </si>
  <si>
    <t xml:space="preserve">718                                  
12V7A*1铅酸电池
Lead-acid battery 
12V380*4 电机 motor   
正版授权
Genuine license </t>
  </si>
  <si>
    <r>
      <rPr>
        <sz val="10"/>
        <rFont val="方正公文小标宋"/>
        <charset val="134"/>
      </rPr>
      <t>桔，蓝，灰</t>
    </r>
    <r>
      <rPr>
        <sz val="10"/>
        <rFont val="Arial"/>
        <charset val="134"/>
      </rPr>
      <t xml:space="preserve">                   
Orange, blue, gray</t>
    </r>
  </si>
  <si>
    <t>126*67*57CM</t>
  </si>
  <si>
    <t>21KG   
25KG</t>
  </si>
  <si>
    <r>
      <rPr>
        <sz val="9"/>
        <color rgb="FFFF0000"/>
        <rFont val="方正粗黑宋简体"/>
        <charset val="134"/>
      </rPr>
      <t xml:space="preserve">(12V7A*1铅酸电池Lead-acid battery +12V390*4电机 motor )                                                           
</t>
    </r>
    <r>
      <rPr>
        <sz val="9"/>
        <rFont val="方正粗黑宋简体"/>
        <charset val="134"/>
      </rPr>
      <t>四轮驱动，手机蓝牙，语音播报，多功能遥控，平衡摇摆，多功能中控操作台，灯光音乐，（灯光独立开关）12V7电瓶，升级皮质双人软座，双开门                                         
Four-wheel drive, mobile phone Bluetooth, voice broadcast, multi-function remote control, balance swing, multi-function center control console, light and music, (light independent switch) 12V7 battery, upgraded leather two-person soft seat, double door</t>
    </r>
  </si>
  <si>
    <t xml:space="preserve">EVA发泡胎EVAfoam tire+90RMB    </t>
  </si>
  <si>
    <t>GCC+EN71+ASTM963</t>
  </si>
  <si>
    <t xml:space="preserve">718                                  
12V12A*1铅酸电池
Lead-acid battery 
12V380*4 电机 motor   
正版授权
Genuine license </t>
  </si>
  <si>
    <t xml:space="preserve">718                                  
12V12A*1铅酸电池
Lead-acid battery 
12V380*4 电机 motor  
正版授权
Genuine license </t>
  </si>
  <si>
    <t xml:space="preserve">911                                 
12V7A*1铅酸电池
Lead-acid battery 
12V380*4 电机 motor  </t>
  </si>
  <si>
    <r>
      <rPr>
        <sz val="10"/>
        <rFont val="方正公文小标宋"/>
        <charset val="134"/>
      </rPr>
      <t>红，蓝，白</t>
    </r>
    <r>
      <rPr>
        <sz val="10"/>
        <rFont val="Arial"/>
        <charset val="134"/>
      </rPr>
      <t xml:space="preserve">                     
Red, blue, white</t>
    </r>
  </si>
  <si>
    <t>130*71*75CM</t>
  </si>
  <si>
    <t>27.6KG   
33KG</t>
  </si>
  <si>
    <r>
      <rPr>
        <sz val="9"/>
        <color rgb="FFFF0000"/>
        <rFont val="方正粗黑宋简体"/>
        <charset val="134"/>
      </rPr>
      <t xml:space="preserve">(12V7A*1铅酸电池Lead-acid battery +12V390*4电机 motor )                                                           
</t>
    </r>
    <r>
      <rPr>
        <sz val="9"/>
        <rFont val="方正粗黑宋简体"/>
        <charset val="134"/>
      </rPr>
      <t>四轮驱动，12V7电瓶，多功能中控，TF卡，MP3，早教，2.4G遥控，四轮高强度避震，拉手，剪刀门，炫酷灯光，平衡摇摆                                                                   
Four-wheel drive, 12V7 battery, multi-function central control, TF card, MP3, early education, 2.4G remote control, four-wheel high strength shock absorber, handle, scissors door, cool lighting, balance swing</t>
    </r>
  </si>
  <si>
    <t xml:space="preserve">皮座椅Leather seats+35RMB                                                       EVA发泡胎EVAfoam tire+130RMB    </t>
  </si>
  <si>
    <t xml:space="preserve">917                                 
12V4.5A*1
铅酸电池
Lead-acid battery 
12V380*4 电机 motor  </t>
  </si>
  <si>
    <r>
      <rPr>
        <sz val="10"/>
        <rFont val="方正公文小标宋"/>
        <charset val="134"/>
      </rPr>
      <t>红，黑，白</t>
    </r>
    <r>
      <rPr>
        <sz val="10"/>
        <rFont val="Arial"/>
        <charset val="134"/>
      </rPr>
      <t xml:space="preserve">          
Red, black, white  </t>
    </r>
  </si>
  <si>
    <t>120*72*75CM</t>
  </si>
  <si>
    <t>21.5KG   
25.5KG</t>
  </si>
  <si>
    <r>
      <rPr>
        <sz val="9"/>
        <color rgb="FFFF0000"/>
        <rFont val="方正粗黑宋简体"/>
        <charset val="134"/>
      </rPr>
      <t xml:space="preserve">(12V4.5A*1铅酸电池Lead-acid battery +12V390*4电机 motor )                                                         
</t>
    </r>
    <r>
      <rPr>
        <sz val="9"/>
        <rFont val="方正粗黑宋简体"/>
        <charset val="134"/>
      </rPr>
      <t>四轮驱动，12V7电瓶，多功能中控，TF卡，MP3，早教，2.4G遥控，四轮高强度避震，拉手，剪刀门，炫酷灯光，平衡摇摆                                                                   
Four-wheel drive, 12V7 battery, multi-function central control, TF card, MP3, early education, 2.4G remote control, four-wheel high strength shock absorber, handle, scissors door, cool lighting, balance swing</t>
    </r>
  </si>
  <si>
    <t xml:space="preserve">皮座椅Leather seats+30RMB                                                       EVA发泡胎EVAfoam tire+100RMB    </t>
  </si>
  <si>
    <t xml:space="preserve">918                                 
12V7A*1铅酸电池
Lead-acid battery 
12V380*4 电机 motor  </t>
  </si>
  <si>
    <r>
      <rPr>
        <sz val="10"/>
        <rFont val="方正公文小标宋"/>
        <charset val="134"/>
      </rPr>
      <t>白，红，蓝，</t>
    </r>
    <r>
      <rPr>
        <sz val="10"/>
        <rFont val="Arial"/>
        <charset val="134"/>
      </rPr>
      <t xml:space="preserve">
</t>
    </r>
    <r>
      <rPr>
        <sz val="10"/>
        <rFont val="方正公文小标宋"/>
        <charset val="134"/>
      </rPr>
      <t>绿，灰，</t>
    </r>
    <r>
      <rPr>
        <sz val="10"/>
        <rFont val="Arial"/>
        <charset val="134"/>
      </rPr>
      <t xml:space="preserve">
White, red, blue, 
green, grey,</t>
    </r>
  </si>
  <si>
    <t>138*90*94CM</t>
  </si>
  <si>
    <t>27.1KG   31.6KG</t>
  </si>
  <si>
    <t xml:space="preserve">皮座椅Leather seats+30RMB                                                       EVA发泡胎EVAfoam tire+120RMB    </t>
  </si>
  <si>
    <t xml:space="preserve">6677                                  
12V7A*1铅酸电池
Lead-acid battery 
12V380*2 电机 motor  </t>
  </si>
  <si>
    <r>
      <rPr>
        <sz val="10"/>
        <rFont val="方正公文小标宋"/>
        <charset val="134"/>
      </rPr>
      <t>红，蓝，桔，绿</t>
    </r>
    <r>
      <rPr>
        <sz val="10"/>
        <rFont val="Arial"/>
        <charset val="134"/>
      </rPr>
      <t xml:space="preserve">                    
Red</t>
    </r>
    <r>
      <rPr>
        <sz val="10"/>
        <rFont val="方正公文小标宋"/>
        <charset val="134"/>
      </rPr>
      <t>，</t>
    </r>
    <r>
      <rPr>
        <sz val="10"/>
        <rFont val="Arial"/>
        <charset val="134"/>
      </rPr>
      <t>blue,                   
Orange</t>
    </r>
    <r>
      <rPr>
        <sz val="10"/>
        <rFont val="方正公文小标宋"/>
        <charset val="134"/>
      </rPr>
      <t>，</t>
    </r>
    <r>
      <rPr>
        <sz val="10"/>
        <rFont val="Arial"/>
        <charset val="134"/>
      </rPr>
      <t xml:space="preserve"> green</t>
    </r>
  </si>
  <si>
    <t>103*80*70CM</t>
  </si>
  <si>
    <t>17.8KG   20.5KG</t>
  </si>
  <si>
    <r>
      <rPr>
        <sz val="9"/>
        <color rgb="FFFF0000"/>
        <rFont val="方正粗黑宋简体"/>
        <charset val="134"/>
      </rPr>
      <t xml:space="preserve">(12V7A*1铅酸电池Lead-acid battery +12V540*2电机 motor )                                       </t>
    </r>
    <r>
      <rPr>
        <sz val="9"/>
        <rFont val="方正粗黑宋简体"/>
        <charset val="134"/>
      </rPr>
      <t xml:space="preserve">                    
双驱，大电瓶，带早教，音乐灯光，2.4G遥控，后轮避震，MP3 USB                          
Dual drive, large battery, with early education, music lighting, 2.4G remote control, rear wheel shock absorber, MP3 USB</t>
    </r>
  </si>
  <si>
    <t xml:space="preserve">皮座椅Leather seats+20RMB                                                       EVA发泡胎EVAfoam tire+120RMB    </t>
  </si>
  <si>
    <t xml:space="preserve">912                                 
6V4.5A*2铅酸电池
Lead-acid battery 
12V380*4 电机 motor  </t>
  </si>
  <si>
    <r>
      <rPr>
        <sz val="10"/>
        <rFont val="方正公文小标宋"/>
        <charset val="134"/>
      </rPr>
      <t>红，白</t>
    </r>
    <r>
      <rPr>
        <sz val="10"/>
        <rFont val="Arial"/>
        <charset val="134"/>
      </rPr>
      <t xml:space="preserve">                     
Red, white</t>
    </r>
  </si>
  <si>
    <t>122*76*60CM</t>
  </si>
  <si>
    <t>15.7KG   
19.5KG</t>
  </si>
  <si>
    <r>
      <rPr>
        <sz val="9"/>
        <color rgb="FFFF0000"/>
        <rFont val="方正粗黑宋简体"/>
        <charset val="134"/>
      </rPr>
      <t xml:space="preserve">(6V4.5A*2铅酸电池Lead-acid battery +12V380*4电机 motor )                                                           
</t>
    </r>
    <r>
      <rPr>
        <sz val="9"/>
        <rFont val="方正粗黑宋简体"/>
        <charset val="134"/>
      </rPr>
      <t>四驱双电，双开门，早教 MP3 USB，蓝牙音乐，电源开关                                         
Four-wheel drive double electric, double door, early education MP3 USB, Bluetooth music, power switch</t>
    </r>
  </si>
  <si>
    <t xml:space="preserve">皮座椅Leather seats+25RMB                                                       EVA发泡胎EVAfoam tire+70RMB    </t>
  </si>
  <si>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paint Red, 
paint black</t>
    </r>
    <r>
      <rPr>
        <sz val="10"/>
        <rFont val="方正公文小标宋"/>
        <charset val="134"/>
      </rPr>
      <t>，</t>
    </r>
  </si>
  <si>
    <t xml:space="preserve">6678                                
12V7A*1铅酸电池
Lead-acid battery 
12V380*4 电机 motor  </t>
  </si>
  <si>
    <r>
      <rPr>
        <sz val="10"/>
        <rFont val="方正公文小标宋"/>
        <charset val="134"/>
      </rPr>
      <t>白，红，</t>
    </r>
    <r>
      <rPr>
        <sz val="10"/>
        <rFont val="Arial"/>
        <charset val="134"/>
      </rPr>
      <t xml:space="preserve">
</t>
    </r>
    <r>
      <rPr>
        <sz val="10"/>
        <rFont val="方正公文小标宋"/>
        <charset val="134"/>
      </rPr>
      <t>绿，黄，</t>
    </r>
    <r>
      <rPr>
        <sz val="10"/>
        <rFont val="Arial"/>
        <charset val="134"/>
      </rPr>
      <t xml:space="preserve">
White, red,
Green, yellow,</t>
    </r>
  </si>
  <si>
    <t>138*95*72CM</t>
  </si>
  <si>
    <t>24.7KG   29.3KG</t>
  </si>
  <si>
    <t>FM</t>
  </si>
  <si>
    <t>450                                
12V7A*1铅酸电池
Lead-acid battery 
12V380*4 电机 motor  
（标配）                        
(standard)</t>
  </si>
  <si>
    <r>
      <rPr>
        <sz val="10"/>
        <rFont val="方正公文小标宋"/>
        <charset val="134"/>
      </rPr>
      <t>红</t>
    </r>
    <r>
      <rPr>
        <sz val="10"/>
        <rFont val="Arial"/>
        <charset val="134"/>
      </rPr>
      <t>,</t>
    </r>
    <r>
      <rPr>
        <sz val="10"/>
        <rFont val="方正公文小标宋"/>
        <charset val="134"/>
      </rPr>
      <t>橘</t>
    </r>
    <r>
      <rPr>
        <sz val="10"/>
        <rFont val="Arial"/>
        <charset val="134"/>
      </rPr>
      <t>,</t>
    </r>
    <r>
      <rPr>
        <sz val="10"/>
        <rFont val="方正公文小标宋"/>
        <charset val="134"/>
      </rPr>
      <t>灰</t>
    </r>
    <r>
      <rPr>
        <sz val="10"/>
        <rFont val="Arial"/>
        <charset val="134"/>
      </rPr>
      <t xml:space="preserve">                       
red, orange, gray</t>
    </r>
  </si>
  <si>
    <t>128*77*72CM</t>
  </si>
  <si>
    <t>29.2KG   
35.1KG</t>
  </si>
  <si>
    <r>
      <rPr>
        <sz val="9"/>
        <color rgb="FFFF0000"/>
        <rFont val="方正粗黑宋简体"/>
        <charset val="134"/>
      </rPr>
      <t xml:space="preserve">(12V7A*1铅酸电池Lead-acid battery +12V390*4电机 motor )                                                           
</t>
    </r>
    <r>
      <rPr>
        <sz val="9"/>
        <rFont val="方正粗黑宋简体"/>
        <charset val="134"/>
      </rPr>
      <t>多功能音乐播放器,USB插孔,MP3插孔,蓝牙,高清喇叭,后备箱双液压升降杆,可打开可存储,带遥控,手机app遥控,四轮减震,灯光,摇摆功能,双开门双排座椅                         
Multi-function music player,USB jack,MP3 jack, Bluetooth, HD speaker, trunk double hydraulic lifting rod, can be opened and stored, with remote control, mobile app remote control, four-wheel shock absorption, lighting, rocking function, double door double row chair</t>
    </r>
  </si>
  <si>
    <t xml:space="preserve">皮座椅Leather seats+25RMB                                                       EVA发泡胎EVAfoam tire+110RMB                  12v10A电瓶 battery+35RMB    </t>
  </si>
  <si>
    <t>450                                
12V7A*1铅酸电池
Lead-acid battery 
12V380*4 电机 motor  
（高配）                     
(high quality)</t>
  </si>
  <si>
    <r>
      <rPr>
        <sz val="9"/>
        <color rgb="FFFF0000"/>
        <rFont val="方正粗黑宋简体"/>
        <charset val="134"/>
      </rPr>
      <t xml:space="preserve">(12V7A*1铅酸电池Lead-acid battery +12V390*4电机 motor )                                                           
</t>
    </r>
    <r>
      <rPr>
        <sz val="9"/>
        <rFont val="方正粗黑宋简体"/>
        <charset val="134"/>
      </rPr>
      <t>多功能音乐播放器,USB插孔,MP3插孔,蓝牙,高清喇叭,后备箱双液压升降杆,可打开可存储,带遥控,手机app遥控,四轮减震,灯光,摇摆功能,双开门双排座椅,仿真电子仪表盘无级变速电子油门,真皮座椅                                                                               Multi-function music player,USB jack,MP3 jack, Bluetooth, HD speaker, trunk double hydraulic lifting rod, can be opened and stored, with remote control, mobile app remote control, four-wheel shock absorber, lighting, rocking function, double door double row chair, electronic simulation instrument panel continuously variable speed electronic throttle, leather seat</t>
    </r>
  </si>
  <si>
    <t>JBE</t>
  </si>
  <si>
    <r>
      <rPr>
        <sz val="11"/>
        <rFont val="方正粗黑宋简体"/>
        <charset val="134"/>
      </rPr>
      <t xml:space="preserve">8611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 xml:space="preserve">12V390*4 </t>
    </r>
    <r>
      <rPr>
        <sz val="11"/>
        <rFont val="方正粗黑宋简体"/>
        <charset val="134"/>
      </rPr>
      <t xml:space="preserve">电机 motor  </t>
    </r>
  </si>
  <si>
    <t>黑 black
白 white
紫 purple
卡其 Khaki color</t>
  </si>
  <si>
    <t>146*82*78.5CM</t>
  </si>
  <si>
    <t>36KG   
42KG</t>
  </si>
  <si>
    <r>
      <rPr>
        <sz val="9"/>
        <rFont val="方正粗黑宋简体"/>
        <charset val="134"/>
      </rPr>
      <t>采用12V10A大电瓶，四轮避震，方向盘一键安装，前后LED灯光，有音乐，蓝牙，支持手机APP，可前后摇摆。</t>
    </r>
    <r>
      <rPr>
        <sz val="9"/>
        <color rgb="FFFF0000"/>
        <rFont val="方正粗黑宋简体"/>
        <charset val="134"/>
      </rPr>
      <t xml:space="preserve">
It is equipped with a 12V 10A large battery, four-wheel shock absorbers, one-button installation for the steering wheel, front and rear LED lights, music, Bluetooth, supports mobile APP, and can swivel back and forth.</t>
    </r>
  </si>
  <si>
    <t xml:space="preserve">皮座椅Leather seats+30RMB 
仿真仪表盘
Simulated dashboard +30RMB
EVA发泡胎
EVAfoam tire+90RMB    </t>
  </si>
  <si>
    <t xml:space="preserve">
CE</t>
  </si>
  <si>
    <r>
      <rPr>
        <sz val="11"/>
        <rFont val="方正粗黑宋简体"/>
        <charset val="134"/>
      </rPr>
      <t xml:space="preserve">8611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 xml:space="preserve">12V390*4 </t>
    </r>
    <r>
      <rPr>
        <sz val="11"/>
        <rFont val="方正粗黑宋简体"/>
        <charset val="134"/>
      </rPr>
      <t xml:space="preserve">电机 motor
+烤漆
</t>
    </r>
    <r>
      <rPr>
        <sz val="11"/>
        <color rgb="FFFF0000"/>
        <rFont val="方正粗黑宋简体"/>
        <charset val="134"/>
      </rPr>
      <t>+  Baking paint</t>
    </r>
  </si>
  <si>
    <r>
      <rPr>
        <sz val="10"/>
        <rFont val="宋体"/>
        <charset val="134"/>
      </rPr>
      <t>烤漆红</t>
    </r>
    <r>
      <rPr>
        <sz val="10"/>
        <rFont val="Arial"/>
        <charset val="134"/>
      </rPr>
      <t xml:space="preserve">
 </t>
    </r>
    <r>
      <rPr>
        <sz val="10"/>
        <rFont val="宋体"/>
        <charset val="134"/>
      </rPr>
      <t>烤漆黑</t>
    </r>
    <r>
      <rPr>
        <sz val="10"/>
        <rFont val="Arial"/>
        <charset val="134"/>
      </rPr>
      <t xml:space="preserve">
  </t>
    </r>
    <r>
      <rPr>
        <sz val="10"/>
        <rFont val="宋体"/>
        <charset val="134"/>
      </rPr>
      <t>烤漆灰</t>
    </r>
    <r>
      <rPr>
        <sz val="10"/>
        <rFont val="Arial"/>
        <charset val="134"/>
      </rPr>
      <t xml:space="preserve">
Baking paint red 
Baking paint black
Baking paint grey  </t>
    </r>
  </si>
  <si>
    <r>
      <rPr>
        <sz val="9"/>
        <rFont val="方正粗黑宋简体"/>
        <charset val="134"/>
      </rPr>
      <t>采用12V10A大电瓶，四轮避震，方向盘一键安装，前后LED灯光，有音乐，蓝牙，支持手机APP，可前后摇摆。烤漆颜色，更显高级，亮丽。</t>
    </r>
    <r>
      <rPr>
        <sz val="9"/>
        <color rgb="FFFF0000"/>
        <rFont val="方正粗黑宋简体"/>
        <charset val="134"/>
      </rPr>
      <t xml:space="preserve">
It is equipped with a 12V 10A large battery, four-wheel shock absorbers, one-button installation for the steering wheel, front and rear LED lights, music, Bluetooth, supports mobile APP, and can swivel back and forth. The painted finish gives a more luxurious and vibrant appearance.</t>
    </r>
  </si>
  <si>
    <r>
      <rPr>
        <sz val="11"/>
        <rFont val="方正粗黑宋简体"/>
        <charset val="134"/>
      </rPr>
      <t xml:space="preserve">500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12V390*4</t>
    </r>
    <r>
      <rPr>
        <sz val="11"/>
        <rFont val="方正粗黑宋简体"/>
        <charset val="134"/>
      </rPr>
      <t xml:space="preserve"> 电机 motor  </t>
    </r>
  </si>
  <si>
    <t>红 red
白 white
灰 Grey
绿 green
粉 pink
湖蓝 Lake blue</t>
  </si>
  <si>
    <t>142*82*81CM</t>
  </si>
  <si>
    <t>35KG   
41KG</t>
  </si>
  <si>
    <t xml:space="preserve">1699                                
12V10A*1铅酸电池
Lead-acid battery 
12V390*4 电机 motor  </t>
  </si>
  <si>
    <r>
      <rPr>
        <sz val="10"/>
        <rFont val="方正公文小标宋"/>
        <charset val="134"/>
      </rPr>
      <t>红、灰、白</t>
    </r>
    <r>
      <rPr>
        <sz val="10"/>
        <rFont val="Arial"/>
        <charset val="134"/>
      </rPr>
      <t xml:space="preserve">
Red, gray, white</t>
    </r>
  </si>
  <si>
    <r>
      <rPr>
        <sz val="9"/>
        <color rgb="FFFF0000"/>
        <rFont val="方正粗黑宋简体"/>
        <charset val="134"/>
      </rPr>
      <t xml:space="preserve">(12V10A*1铅酸电池Lead-acid battery + 12V390*4 电机 motor )                                                
</t>
    </r>
    <r>
      <rPr>
        <sz val="9"/>
        <rFont val="方正粗黑宋简体"/>
        <charset val="134"/>
      </rPr>
      <t>390*4电机，12V10大电瓶，方向盘，一键安装，前后LED灯，四轮避震，蓝牙，摇摆，早教，手机APP遥控，                                                                                          
390*4 motor, 12V10 battery, steering wheel, one button installation, front and rear LED lights, four wheel shock absorber, Bluetooth, swing, early education, mobile phone APP remote control,</t>
    </r>
  </si>
  <si>
    <t xml:space="preserve">皮座椅Leather seats+25RMB                                                       EVA发泡胎EVAfoam tire+90RMB    </t>
  </si>
  <si>
    <r>
      <rPr>
        <sz val="11"/>
        <rFont val="方正粗黑宋简体"/>
        <charset val="134"/>
      </rPr>
      <t xml:space="preserve">555                               
正版授权                           
Genuine license                           
</t>
    </r>
    <r>
      <rPr>
        <b/>
        <sz val="11"/>
        <color rgb="FFFF0000"/>
        <rFont val="方正粗黑宋简体"/>
        <charset val="134"/>
      </rPr>
      <t>12V7A*1</t>
    </r>
    <r>
      <rPr>
        <sz val="11"/>
        <rFont val="方正粗黑宋简体"/>
        <charset val="134"/>
      </rPr>
      <t xml:space="preserve">铅酸电池
Lead-acid battery 
</t>
    </r>
    <r>
      <rPr>
        <b/>
        <sz val="11"/>
        <color rgb="FFFF0000"/>
        <rFont val="方正粗黑宋简体"/>
        <charset val="134"/>
      </rPr>
      <t xml:space="preserve">12V390*2 </t>
    </r>
    <r>
      <rPr>
        <sz val="11"/>
        <color rgb="FFFF0000"/>
        <rFont val="方正粗黑宋简体"/>
        <charset val="134"/>
      </rPr>
      <t xml:space="preserve"> </t>
    </r>
    <r>
      <rPr>
        <sz val="11"/>
        <rFont val="方正粗黑宋简体"/>
        <charset val="134"/>
      </rPr>
      <t xml:space="preserve">电机 motor
不带漂移
</t>
    </r>
    <r>
      <rPr>
        <b/>
        <sz val="11"/>
        <color rgb="FFFF0000"/>
        <rFont val="方正粗黑宋简体"/>
        <charset val="134"/>
      </rPr>
      <t xml:space="preserve">NO Drift </t>
    </r>
  </si>
  <si>
    <r>
      <rPr>
        <b/>
        <sz val="10"/>
        <rFont val="宋体"/>
        <charset val="134"/>
      </rPr>
      <t>灰色，</t>
    </r>
    <r>
      <rPr>
        <b/>
        <sz val="10"/>
        <rFont val="Arial"/>
        <charset val="134"/>
      </rPr>
      <t xml:space="preserve">grey, 
</t>
    </r>
    <r>
      <rPr>
        <b/>
        <sz val="10"/>
        <rFont val="宋体"/>
        <charset val="134"/>
      </rPr>
      <t>绿色，</t>
    </r>
    <r>
      <rPr>
        <b/>
        <sz val="10"/>
        <rFont val="Arial"/>
        <charset val="134"/>
      </rPr>
      <t xml:space="preserve">green,
</t>
    </r>
    <r>
      <rPr>
        <b/>
        <sz val="10"/>
        <rFont val="宋体"/>
        <charset val="134"/>
      </rPr>
      <t>白色，</t>
    </r>
    <r>
      <rPr>
        <b/>
        <sz val="10"/>
        <rFont val="Arial"/>
        <charset val="134"/>
      </rPr>
      <t>White</t>
    </r>
    <r>
      <rPr>
        <b/>
        <sz val="10"/>
        <rFont val="宋体"/>
        <charset val="134"/>
      </rPr>
      <t>，</t>
    </r>
    <r>
      <rPr>
        <b/>
        <sz val="10"/>
        <rFont val="Arial"/>
        <charset val="134"/>
      </rPr>
      <t xml:space="preserve">
</t>
    </r>
    <r>
      <rPr>
        <b/>
        <sz val="10"/>
        <rFont val="宋体"/>
        <charset val="134"/>
      </rPr>
      <t>蓝色，</t>
    </r>
    <r>
      <rPr>
        <b/>
        <sz val="10"/>
        <rFont val="Arial"/>
        <charset val="134"/>
      </rPr>
      <t>blue,</t>
    </r>
  </si>
  <si>
    <t>117x69x43CM</t>
  </si>
  <si>
    <t>16.15KG   
19.95KG</t>
  </si>
  <si>
    <r>
      <rPr>
        <sz val="9"/>
        <color rgb="FFFF0000"/>
        <rFont val="方正粗黑宋简体"/>
        <charset val="134"/>
      </rPr>
      <t xml:space="preserve">(12V7A*1铅酸电池Lead-acid battery + 12V390*2  电机 motor )                            
</t>
    </r>
    <r>
      <rPr>
        <sz val="9"/>
        <rFont val="方正粗黑宋简体"/>
        <charset val="134"/>
      </rPr>
      <t>正版授权，两点式安全带，兰博基尼真车启动音效，
12V390（15000）双驱大电机，炫彩灯光，动感音乐，早教，usb接口，音量加减 ，蓝牙模式，一对一2.4G蓝牙遥控 ，威力特12V7AH大电瓶，双驱减震，正常使用时间50-60分钟左右                                                                 Licensed, two-point seat belts, real Lamborghini start sound,
12V390 (15000) dual drive big motor, bright lights, dynamic music, early education, usb interface, volume plus or minus, Bluetooth mode, one to one 2.4G Bluetooth remote control, power special 12V7AH large battery, dual drive shock, normal use time of about 50-60 minutes</t>
    </r>
  </si>
  <si>
    <t xml:space="preserve">皮座椅Leather seats+25RMB                                  EVA轮 EVA soft wheel +90 RMB                                                                                                 </t>
  </si>
  <si>
    <r>
      <rPr>
        <sz val="11"/>
        <rFont val="Arial"/>
        <charset val="134"/>
      </rPr>
      <t xml:space="preserve">555                                                           
</t>
    </r>
    <r>
      <rPr>
        <sz val="11"/>
        <rFont val="方正粗黑宋简体"/>
        <charset val="134"/>
      </rPr>
      <t>正版授权</t>
    </r>
    <r>
      <rPr>
        <sz val="11"/>
        <rFont val="Arial"/>
        <charset val="134"/>
      </rPr>
      <t xml:space="preserve">                           
Genuine license                            
</t>
    </r>
    <r>
      <rPr>
        <b/>
        <sz val="11"/>
        <color rgb="FFFF0000"/>
        <rFont val="Arial"/>
        <charset val="134"/>
      </rPr>
      <t>12V10A*1</t>
    </r>
    <r>
      <rPr>
        <sz val="11"/>
        <rFont val="方正粗黑宋简体"/>
        <charset val="134"/>
      </rPr>
      <t>铅酸电池</t>
    </r>
    <r>
      <rPr>
        <sz val="11"/>
        <rFont val="Arial"/>
        <charset val="134"/>
      </rPr>
      <t xml:space="preserve">
Lead-acid battery 
</t>
    </r>
    <r>
      <rPr>
        <b/>
        <sz val="11"/>
        <color rgb="FFFF0000"/>
        <rFont val="Arial"/>
        <charset val="134"/>
      </rPr>
      <t xml:space="preserve">12V570*2 </t>
    </r>
    <r>
      <rPr>
        <sz val="11"/>
        <color rgb="FFFF0000"/>
        <rFont val="Arial"/>
        <charset val="134"/>
      </rPr>
      <t xml:space="preserve"> </t>
    </r>
    <r>
      <rPr>
        <sz val="11"/>
        <rFont val="方正粗黑宋简体"/>
        <charset val="134"/>
      </rPr>
      <t>电机</t>
    </r>
    <r>
      <rPr>
        <sz val="11"/>
        <rFont val="Arial"/>
        <charset val="134"/>
      </rPr>
      <t xml:space="preserve"> motor
+</t>
    </r>
    <r>
      <rPr>
        <sz val="11"/>
        <rFont val="方正粗黑宋简体"/>
        <charset val="134"/>
      </rPr>
      <t>漂移</t>
    </r>
    <r>
      <rPr>
        <sz val="11"/>
        <rFont val="Arial"/>
        <charset val="134"/>
      </rPr>
      <t xml:space="preserve">  
</t>
    </r>
    <r>
      <rPr>
        <b/>
        <sz val="11"/>
        <color rgb="FFFF0000"/>
        <rFont val="Arial"/>
        <charset val="134"/>
      </rPr>
      <t xml:space="preserve"> +Drift </t>
    </r>
  </si>
  <si>
    <t>18KG   
21.8KG</t>
  </si>
  <si>
    <t xml:space="preserve">皮座椅Leather seats+25RMB                                  EVA轮 EVA soft wheel+50RMB                                                                                                 </t>
  </si>
  <si>
    <r>
      <rPr>
        <sz val="11"/>
        <rFont val="Arial"/>
        <charset val="134"/>
      </rPr>
      <t xml:space="preserve">555                                                           
</t>
    </r>
    <r>
      <rPr>
        <sz val="11"/>
        <rFont val="方正粗黑宋简体"/>
        <charset val="134"/>
      </rPr>
      <t>正版授权</t>
    </r>
    <r>
      <rPr>
        <sz val="11"/>
        <rFont val="Arial"/>
        <charset val="134"/>
      </rPr>
      <t xml:space="preserve">                           
Genuine license                            
</t>
    </r>
    <r>
      <rPr>
        <b/>
        <sz val="11"/>
        <color rgb="FFFF0000"/>
        <rFont val="Arial"/>
        <charset val="134"/>
      </rPr>
      <t>24V4.5A*1</t>
    </r>
    <r>
      <rPr>
        <sz val="11"/>
        <rFont val="方正粗黑宋简体"/>
        <charset val="134"/>
      </rPr>
      <t>铅酸电池</t>
    </r>
    <r>
      <rPr>
        <sz val="11"/>
        <rFont val="Arial"/>
        <charset val="134"/>
      </rPr>
      <t xml:space="preserve">
Lead-acid battery
</t>
    </r>
    <r>
      <rPr>
        <b/>
        <sz val="11"/>
        <color rgb="FFFF0000"/>
        <rFont val="Arial"/>
        <charset val="134"/>
      </rPr>
      <t xml:space="preserve">24V775*2 </t>
    </r>
    <r>
      <rPr>
        <sz val="11"/>
        <color rgb="FFFF0000"/>
        <rFont val="Arial"/>
        <charset val="134"/>
      </rPr>
      <t xml:space="preserve"> </t>
    </r>
    <r>
      <rPr>
        <sz val="11"/>
        <rFont val="方正粗黑宋简体"/>
        <charset val="134"/>
      </rPr>
      <t>电机</t>
    </r>
    <r>
      <rPr>
        <sz val="11"/>
        <rFont val="Arial"/>
        <charset val="134"/>
      </rPr>
      <t xml:space="preserve"> motor 
+</t>
    </r>
    <r>
      <rPr>
        <sz val="11"/>
        <rFont val="方正粗黑宋简体"/>
        <charset val="134"/>
      </rPr>
      <t>前轮</t>
    </r>
    <r>
      <rPr>
        <sz val="11"/>
        <rFont val="Arial"/>
        <charset val="134"/>
      </rPr>
      <t xml:space="preserve">EVA
</t>
    </r>
    <r>
      <rPr>
        <b/>
        <sz val="11"/>
        <color rgb="FFFF0000"/>
        <rFont val="Arial"/>
        <charset val="134"/>
      </rPr>
      <t>+ Front wheel EVA</t>
    </r>
    <r>
      <rPr>
        <sz val="11"/>
        <rFont val="Arial"/>
        <charset val="134"/>
      </rPr>
      <t xml:space="preserve">                  
+</t>
    </r>
    <r>
      <rPr>
        <sz val="11"/>
        <rFont val="方正粗黑宋简体"/>
        <charset val="134"/>
      </rPr>
      <t>漂移</t>
    </r>
    <r>
      <rPr>
        <sz val="11"/>
        <rFont val="Arial"/>
        <charset val="134"/>
      </rPr>
      <t xml:space="preserve">  </t>
    </r>
    <r>
      <rPr>
        <b/>
        <sz val="11"/>
        <color rgb="FFFF0000"/>
        <rFont val="Arial"/>
        <charset val="134"/>
      </rPr>
      <t>+drift</t>
    </r>
  </si>
  <si>
    <t>17.7KG   
21.5KG</t>
  </si>
  <si>
    <t xml:space="preserve">皮座椅Leather seats+25RMB                                                                                                                               </t>
  </si>
  <si>
    <t xml:space="preserve">688                                                       
12V7A*1铅酸电池
Lead-acid battery 
12V380*4 电机 motor </t>
  </si>
  <si>
    <r>
      <rPr>
        <sz val="10"/>
        <rFont val="方正公文小标宋"/>
        <charset val="134"/>
      </rPr>
      <t>白色</t>
    </r>
    <r>
      <rPr>
        <sz val="10"/>
        <rFont val="Arial"/>
        <charset val="134"/>
      </rPr>
      <t>,</t>
    </r>
    <r>
      <rPr>
        <sz val="10"/>
        <rFont val="方正公文小标宋"/>
        <charset val="134"/>
      </rPr>
      <t>蓝色</t>
    </r>
    <r>
      <rPr>
        <sz val="10"/>
        <rFont val="Arial"/>
        <charset val="134"/>
      </rPr>
      <t xml:space="preserve">,
</t>
    </r>
    <r>
      <rPr>
        <sz val="10"/>
        <rFont val="方正公文小标宋"/>
        <charset val="134"/>
      </rPr>
      <t>灰色</t>
    </r>
    <r>
      <rPr>
        <sz val="10"/>
        <rFont val="Arial"/>
        <charset val="134"/>
      </rPr>
      <t xml:space="preserve">                               
White, blue, 
 grey</t>
    </r>
    <r>
      <rPr>
        <sz val="10"/>
        <rFont val="方正公文小标宋"/>
        <charset val="134"/>
      </rPr>
      <t>，</t>
    </r>
  </si>
  <si>
    <t>128*68*75CM</t>
  </si>
  <si>
    <r>
      <rPr>
        <sz val="9"/>
        <color rgb="FFFF0000"/>
        <rFont val="方正粗黑宋简体"/>
        <charset val="134"/>
      </rPr>
      <t xml:space="preserve">(12V7A*1铅酸电池Lead-acid battery +12V380*4 电机 motor )                            
</t>
    </r>
    <r>
      <rPr>
        <sz val="9"/>
        <rFont val="方正粗黑宋简体"/>
        <charset val="134"/>
      </rPr>
      <t>12V7A电池，四驱动380*4，LED灯光。一键启动早教音乐。重低音喇叭，摇摆 四轮避震
12V7A battery, quad-drive 380*4, LED light. One click start early education music. Heavy bass horn, rocking four-wheel shock absorber</t>
    </r>
  </si>
  <si>
    <t xml:space="preserve">皮座椅Leather seats+20 RMB                                  EVA轮 EVA soft whee+90 RMB                                                                                                 </t>
  </si>
  <si>
    <t xml:space="preserve">688                                                       
12V11A*1铅酸电池
Lead-acid battery 
12V380*4 电机 motor </t>
  </si>
  <si>
    <t xml:space="preserve">688                                                       
12V14A*1铅酸电池
Lead-acid battery 
12V380*4 电机 motor </t>
  </si>
  <si>
    <t xml:space="preserve">588                                                       
12V7A*1铅酸电池
Lead-acid battery 
12V380*4 电机 motor </t>
  </si>
  <si>
    <r>
      <rPr>
        <sz val="10"/>
        <rFont val="方正公文小标宋"/>
        <charset val="134"/>
      </rPr>
      <t>白色</t>
    </r>
    <r>
      <rPr>
        <sz val="10"/>
        <rFont val="Arial"/>
        <charset val="134"/>
      </rPr>
      <t>,</t>
    </r>
    <r>
      <rPr>
        <sz val="10"/>
        <rFont val="方正公文小标宋"/>
        <charset val="134"/>
      </rPr>
      <t>红色</t>
    </r>
    <r>
      <rPr>
        <sz val="10"/>
        <rFont val="Arial"/>
        <charset val="134"/>
      </rPr>
      <t xml:space="preserve">,
</t>
    </r>
    <r>
      <rPr>
        <sz val="10"/>
        <rFont val="方正公文小标宋"/>
        <charset val="134"/>
      </rPr>
      <t>黄色</t>
    </r>
    <r>
      <rPr>
        <sz val="10"/>
        <rFont val="Arial"/>
        <charset val="134"/>
      </rPr>
      <t xml:space="preserve">                               
White, red,
yellow</t>
    </r>
  </si>
  <si>
    <t xml:space="preserve">588                                                       
12V11A*1铅酸电池
Lead-acid battery 
12V380*4 电机 motor </t>
  </si>
  <si>
    <t xml:space="preserve">588                                                       
12V14A*1铅酸电池
Lead-acid battery 
12V380*4 电机 motor </t>
  </si>
  <si>
    <t>MY</t>
  </si>
  <si>
    <t>1688B                                                      
12V11A*1铅酸电池
Lead-acid battery 
12V380*4 电机 motor 
皮座椅
Leather seats</t>
  </si>
  <si>
    <r>
      <rPr>
        <sz val="10"/>
        <rFont val="方正公文小标宋"/>
        <charset val="134"/>
      </rPr>
      <t>红，白，黑，灰，蓝，</t>
    </r>
    <r>
      <rPr>
        <sz val="10"/>
        <rFont val="Arial"/>
        <charset val="134"/>
      </rPr>
      <t xml:space="preserve">
Red, white, black, gray, blue,</t>
    </r>
  </si>
  <si>
    <t>133*80*85CM</t>
  </si>
  <si>
    <t>28.7KG   
35KG</t>
  </si>
  <si>
    <r>
      <rPr>
        <sz val="9"/>
        <color rgb="FFFF0000"/>
        <rFont val="方正粗黑宋简体"/>
        <charset val="134"/>
      </rPr>
      <t xml:space="preserve">(12V10A*1铅酸电池Lead-acid battery + 12V550*4 电机 motor )                                                
</t>
    </r>
    <r>
      <rPr>
        <sz val="9"/>
        <rFont val="方正粗黑宋简体"/>
        <charset val="134"/>
      </rPr>
      <t>四轮驱动,蓝牙早教音乐,功能,摇摆功能 ,12V10A,电瓶 ,便携式充电,成人亲子外置脚踏,遥控自驾,轴承轮,四轮减震,人坐椅,储物箱,皮座,
Four-wheel drive, Bluetooth early education music, functions, swing function,12V10A, battery, portable charging, adult parent-child external pedal, remote control self-drive, bearing wheel, four-wheel shock absorption, human seat, storage box, leather seat,</t>
    </r>
  </si>
  <si>
    <t>1688D                                                      
12V11A*1铅酸电池
Lead-acid battery 
12V380*4 电机 motor 
烤漆   paint 
皮座椅
Leather seats
EVA轮 
EVA soft whee</t>
  </si>
  <si>
    <r>
      <rPr>
        <sz val="10"/>
        <rFont val="Arial"/>
        <charset val="134"/>
      </rPr>
      <t xml:space="preserve"> </t>
    </r>
    <r>
      <rPr>
        <sz val="10"/>
        <rFont val="方正公文小标宋"/>
        <charset val="134"/>
      </rPr>
      <t>烤漆绿色、</t>
    </r>
    <r>
      <rPr>
        <sz val="10"/>
        <rFont val="Arial"/>
        <charset val="134"/>
      </rPr>
      <t xml:space="preserve">
</t>
    </r>
    <r>
      <rPr>
        <sz val="10"/>
        <rFont val="方正公文小标宋"/>
        <charset val="134"/>
      </rPr>
      <t>烤漆粉色、</t>
    </r>
    <r>
      <rPr>
        <sz val="10"/>
        <rFont val="Arial"/>
        <charset val="134"/>
      </rPr>
      <t xml:space="preserve">
 </t>
    </r>
    <r>
      <rPr>
        <sz val="10"/>
        <rFont val="方正公文小标宋"/>
        <charset val="134"/>
      </rPr>
      <t>烤漆灰色、</t>
    </r>
    <r>
      <rPr>
        <sz val="10"/>
        <rFont val="Arial"/>
        <charset val="134"/>
      </rPr>
      <t xml:space="preserve">
</t>
    </r>
    <r>
      <rPr>
        <sz val="10"/>
        <rFont val="方正公文小标宋"/>
        <charset val="134"/>
      </rPr>
      <t>烤漆香槟金</t>
    </r>
    <r>
      <rPr>
        <sz val="10"/>
        <rFont val="Arial"/>
        <charset val="134"/>
      </rPr>
      <t xml:space="preserve"> </t>
    </r>
    <r>
      <rPr>
        <sz val="10"/>
        <rFont val="方正公文小标宋"/>
        <charset val="134"/>
      </rPr>
      <t>、</t>
    </r>
    <r>
      <rPr>
        <sz val="10"/>
        <rFont val="Arial"/>
        <charset val="134"/>
      </rPr>
      <t xml:space="preserve">                             
paint green,  
paint pink, 
paint grey
 paint Champagne gold,</t>
    </r>
  </si>
  <si>
    <r>
      <rPr>
        <sz val="9"/>
        <color rgb="FFFF0000"/>
        <rFont val="方正粗黑宋简体"/>
        <charset val="134"/>
      </rPr>
      <t xml:space="preserve">(12V10A*1铅酸电池Lead-acid battery + 12V550*4 电机 motor )                                                
</t>
    </r>
    <r>
      <rPr>
        <sz val="9"/>
        <rFont val="方正粗黑宋简体"/>
        <charset val="134"/>
      </rPr>
      <t xml:space="preserve">四轮驱动,蓝牙早教音乐,功能,摇摆功能 ,12V10A,电瓶 ,便携式充电,成人亲子外置脚踏,遥控自驾,轴承轮,四轮减震,人坐椅,储物箱,
</t>
    </r>
    <r>
      <rPr>
        <sz val="9"/>
        <color rgb="FFFF0000"/>
        <rFont val="方正粗黑宋简体"/>
        <charset val="134"/>
      </rPr>
      <t>发泡轮胎，皮座，纳米烤漆,</t>
    </r>
    <r>
      <rPr>
        <sz val="9"/>
        <rFont val="方正粗黑宋简体"/>
        <charset val="134"/>
      </rPr>
      <t xml:space="preserve">
Four-wheel drive, Bluetooth early education music, functions, swing function,12V10A, battery, portable charging, adult parent-child external pedal, remote control self-drive, bearing wheel, four-wheel shock absorption, human seat, storage box, </t>
    </r>
    <r>
      <rPr>
        <sz val="9"/>
        <color rgb="FFFF0000"/>
        <rFont val="方正粗黑宋简体"/>
        <charset val="134"/>
      </rPr>
      <t>Foam tire/leather base/nano baking paint</t>
    </r>
  </si>
  <si>
    <t xml:space="preserve">1888                                                   
12V7A*1铅酸电池
Lead-acid battery 
12V390*4 电机 motor </t>
  </si>
  <si>
    <r>
      <rPr>
        <sz val="10"/>
        <rFont val="方正公文小标宋"/>
        <charset val="134"/>
      </rPr>
      <t>粉，白，黑，灰，绿，</t>
    </r>
    <r>
      <rPr>
        <sz val="10"/>
        <rFont val="Arial"/>
        <charset val="134"/>
      </rPr>
      <t xml:space="preserve">
Pink, white, black, gray, green,</t>
    </r>
  </si>
  <si>
    <t>140*76.2*63.5CM</t>
  </si>
  <si>
    <t>29.2KG   
34.2KG</t>
  </si>
  <si>
    <r>
      <rPr>
        <sz val="9"/>
        <color rgb="FFFF0000"/>
        <rFont val="方正粗黑宋简体"/>
        <charset val="134"/>
      </rPr>
      <t xml:space="preserve"> (12V7A*1铅酸电池Lead-acid battery + 12V390*4 电机 motor )                                                
</t>
    </r>
    <r>
      <rPr>
        <sz val="9"/>
        <rFont val="方正粗黑宋简体"/>
        <charset val="134"/>
      </rPr>
      <t>方向盘一键安装，中控面板一键启动，2.4G一对一蓝牙遥控器，3档调速缓起动，前后摇摆功能，遥控一键刹车功能，电量显示，蓝牙播放器，早教功能，故事，动感儿歌，LED大灯，四轮避震，双人皮座椅，手机蓝牙遥控，拖行拉手，
One-button installation of the steering wheel, one-button start of the central control panel, 2.4G one-to-one Bluetooth remote control, 3-speed speed slow start, rocking function, remote control one-button brake function, power display, Bluetooth player, early education function, story, dynamic children's song, LED headlights, four-wheel shock absorber, double leather seat, mobile phone Bluetooth remote control, drag handle,</t>
    </r>
  </si>
  <si>
    <t xml:space="preserve">1888                                                   
12V7A*1铅酸电池
Lead-acid battery 
12V390*4 电机 motor 
烤漆 Paint
</t>
  </si>
  <si>
    <r>
      <rPr>
        <sz val="10"/>
        <rFont val="方正公文小标宋"/>
        <charset val="134"/>
      </rPr>
      <t>烤漆桔</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烤漆蓝</t>
    </r>
    <r>
      <rPr>
        <sz val="10"/>
        <rFont val="Arial"/>
        <charset val="134"/>
      </rPr>
      <t xml:space="preserve">  
Baking paint orange
Baking paint black
Baking paint blue</t>
    </r>
  </si>
  <si>
    <t>BDQ</t>
  </si>
  <si>
    <t xml:space="preserve">818                                
12V7A*1铅酸电池
Lead-acid battery 
12V380*2 电机 motor    </t>
  </si>
  <si>
    <r>
      <rPr>
        <sz val="10"/>
        <rFont val="方正公文小标宋"/>
        <charset val="134"/>
      </rPr>
      <t>黄色</t>
    </r>
    <r>
      <rPr>
        <sz val="10"/>
        <rFont val="Arial"/>
        <charset val="134"/>
      </rPr>
      <t>,</t>
    </r>
    <r>
      <rPr>
        <sz val="10"/>
        <rFont val="方正公文小标宋"/>
        <charset val="134"/>
      </rPr>
      <t>绿色</t>
    </r>
    <r>
      <rPr>
        <sz val="10"/>
        <rFont val="Arial"/>
        <charset val="134"/>
      </rPr>
      <t>,</t>
    </r>
    <r>
      <rPr>
        <sz val="10"/>
        <rFont val="方正公文小标宋"/>
        <charset val="134"/>
      </rPr>
      <t>红色，</t>
    </r>
    <r>
      <rPr>
        <sz val="10"/>
        <rFont val="Arial"/>
        <charset val="134"/>
      </rPr>
      <t xml:space="preserve">
Yellow, 
green,Red</t>
    </r>
    <r>
      <rPr>
        <sz val="10"/>
        <rFont val="方正公文小标宋"/>
        <charset val="134"/>
      </rPr>
      <t>，</t>
    </r>
  </si>
  <si>
    <t>110x68x60CM</t>
  </si>
  <si>
    <t>18KG   
20.5KG</t>
  </si>
  <si>
    <r>
      <rPr>
        <sz val="9"/>
        <color rgb="FFFF0000"/>
        <rFont val="方正粗黑宋简体"/>
        <charset val="134"/>
      </rPr>
      <t xml:space="preserve">(12V7A*1铅酸电池Lead-acid battery + 12V380*2 电机 motor )                                                
</t>
    </r>
    <r>
      <rPr>
        <sz val="9"/>
        <rFont val="方正粗黑宋简体"/>
        <charset val="134"/>
      </rPr>
      <t>早教功能，音乐，音量可调节，电量显示，蓝牙功能，USB插口，Mp3插口，话筒插口，酷炫灯光，
Early education function, music, volume adjustable, power display, Bluetooth function, USB jack, Mp3 jack, microphone jack, cool light,</t>
    </r>
  </si>
  <si>
    <t xml:space="preserve">皮座椅Leather seats+25RMB  
EVA发泡胎EVAfoam tire55RMB                                                 </t>
  </si>
  <si>
    <t xml:space="preserve">818                                
12V7A*1铅酸电池
Lead-acid battery 
12V380*4 电机 motor    </t>
  </si>
  <si>
    <r>
      <rPr>
        <sz val="9"/>
        <color rgb="FFFF0000"/>
        <rFont val="方正粗黑宋简体"/>
        <charset val="134"/>
      </rPr>
      <t xml:space="preserve">(12V7A*1铅酸电池Lead-acid battery + 12V380*4 电机 motor )                                                
</t>
    </r>
    <r>
      <rPr>
        <sz val="9"/>
        <rFont val="方正粗黑宋简体"/>
        <charset val="134"/>
      </rPr>
      <t>早教功能，音乐，音量可调节，电量显示，蓝牙功能，USB插口，Mp3插口，话筒插口，酷炫灯光，
Early education function, music, volume adjustable, power display, Bluetooth function, USB jack, Mp3 jack, microphone jack, cool light,</t>
    </r>
  </si>
  <si>
    <t xml:space="preserve">818                                
12V10A*1铅酸电池
Lead-acid battery 
12V380*4 电机 motor    </t>
  </si>
  <si>
    <r>
      <rPr>
        <sz val="9"/>
        <color rgb="FFFF0000"/>
        <rFont val="方正粗黑宋简体"/>
        <charset val="134"/>
      </rPr>
      <t xml:space="preserve">(12V10A*1铅酸电池Lead-acid battery + 12V380*4 电机 motor )                                                
</t>
    </r>
    <r>
      <rPr>
        <sz val="9"/>
        <rFont val="方正粗黑宋简体"/>
        <charset val="134"/>
      </rPr>
      <t>早教功能，音乐，音量可调节，电量显示，蓝牙功能，USB插口，Mp3插口，话筒插口，酷炫灯光，
Early education function, music, volume adjustable, power display, Bluetooth function, USB jack, Mp3 jack, microphone jack, cool light,</t>
    </r>
  </si>
  <si>
    <r>
      <rPr>
        <sz val="11"/>
        <rFont val="方正粗黑宋简体"/>
        <charset val="134"/>
      </rPr>
      <t xml:space="preserve">8号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12V550*2 </t>
    </r>
    <r>
      <rPr>
        <sz val="11"/>
        <rFont val="方正粗黑宋简体"/>
        <charset val="134"/>
      </rPr>
      <t xml:space="preserve">电机 motor    </t>
    </r>
  </si>
  <si>
    <r>
      <rPr>
        <sz val="10"/>
        <rFont val="方正公文小标宋"/>
        <charset val="134"/>
      </rPr>
      <t>黄色</t>
    </r>
    <r>
      <rPr>
        <sz val="10"/>
        <rFont val="Arial"/>
        <charset val="134"/>
      </rPr>
      <t>,</t>
    </r>
    <r>
      <rPr>
        <sz val="10"/>
        <rFont val="方正公文小标宋"/>
        <charset val="134"/>
      </rPr>
      <t>白色</t>
    </r>
    <r>
      <rPr>
        <sz val="10"/>
        <rFont val="Arial"/>
        <charset val="134"/>
      </rPr>
      <t>,</t>
    </r>
    <r>
      <rPr>
        <sz val="10"/>
        <rFont val="方正公文小标宋"/>
        <charset val="134"/>
      </rPr>
      <t>红色，</t>
    </r>
    <r>
      <rPr>
        <sz val="10"/>
        <rFont val="Arial"/>
        <charset val="134"/>
      </rPr>
      <t xml:space="preserve">
Yellow, 
white,Red</t>
    </r>
    <r>
      <rPr>
        <sz val="10"/>
        <rFont val="方正公文小标宋"/>
        <charset val="134"/>
      </rPr>
      <t>，</t>
    </r>
  </si>
  <si>
    <t>120x64x56CM</t>
  </si>
  <si>
    <t>16.5KG   
20KG</t>
  </si>
  <si>
    <r>
      <rPr>
        <sz val="9"/>
        <color rgb="FFFF0000"/>
        <rFont val="方正粗黑宋简体"/>
        <charset val="134"/>
      </rPr>
      <t xml:space="preserve">(12V7A*1铅酸电池Lead-acid battery + 12V550*2 电机 motor )                                                
</t>
    </r>
    <r>
      <rPr>
        <sz val="9"/>
        <rFont val="方正粗黑宋简体"/>
        <charset val="134"/>
      </rPr>
      <t>音量可调节，蓝牙功能，USB插口，MP3插口，12v7电瓶，550双驱动力，车身可调节20厘米，速度可调节，适合3-16岁儿童，速度与激情的碰撞，体验感超强，独立刹车，安全性更高
Volume adjustable, Bluetooth function, USB jack, MP3 jack, 12v7 battery, 550 dual driving force, body adjustable 20 cm, speed adjustable, suitable for 3-16 years old children, speed and passion collision, strong experience, independent braking, higher safety</t>
    </r>
  </si>
  <si>
    <t xml:space="preserve">8号                              
12V7A*1铅酸电池
Lead-acid battery 
12V550*2 电机 motor    </t>
  </si>
  <si>
    <t>1200                           
12V7A*1
铅酸电池
Lead-acid battery 
12V540*2电机 motor</t>
  </si>
  <si>
    <r>
      <rPr>
        <sz val="10"/>
        <rFont val="方正公文小标宋"/>
        <charset val="134"/>
      </rPr>
      <t>红，白，蓝</t>
    </r>
    <r>
      <rPr>
        <sz val="10"/>
        <rFont val="Arial"/>
        <charset val="134"/>
      </rPr>
      <t xml:space="preserve"> , </t>
    </r>
    <r>
      <rPr>
        <sz val="10"/>
        <rFont val="方正公文小标宋"/>
        <charset val="134"/>
      </rPr>
      <t>灰</t>
    </r>
    <r>
      <rPr>
        <sz val="10"/>
        <rFont val="Arial"/>
        <charset val="134"/>
      </rPr>
      <t xml:space="preserve">                  
Red, white, blue,Grey</t>
    </r>
  </si>
  <si>
    <t xml:space="preserve">141*90.5*87.5CM             </t>
  </si>
  <si>
    <t>34KG   
39KG</t>
  </si>
  <si>
    <r>
      <rPr>
        <sz val="9"/>
        <color rgb="FFFF0000"/>
        <rFont val="方正粗黑宋简体"/>
        <charset val="134"/>
      </rPr>
      <t xml:space="preserve">(12V7A*1铅酸电池Lead-acid battery +12V540*2电机 motor )                            
</t>
    </r>
    <r>
      <rPr>
        <sz val="9"/>
        <rFont val="方正粗黑宋简体"/>
        <charset val="134"/>
      </rPr>
      <t>双开门，一键启动，2.4g一对一蓝牙遥控，USB接口，蓝牙功能，电量显示，多功能早教功能，前后摇摆LED大灯， 快装式方向盘，便捷拉杆，超大储物箱可放置宝宝物品,可手机遥控                                                                                                  
Double door, one button start, 2.4g one to one Bluetooth remote control, USB interface, Bluetooth function, power display, multi-function early education function, rocking back and forth LED headlights, quick loading steering wheel, convenient pull rod, large storage box can be placed baby items, mobile phone remote control</t>
    </r>
  </si>
  <si>
    <t xml:space="preserve">皮座椅Leather seats+25RMB  
EVA soft wheel +110RMB   </t>
  </si>
  <si>
    <t xml:space="preserve">1200                           12V7A*1
铅酸电池
Lead-acid battery 
12V540*4电机 motor
烤漆  paint   </t>
  </si>
  <si>
    <r>
      <rPr>
        <sz val="10"/>
        <rFont val="方正公文小标宋"/>
        <charset val="134"/>
      </rPr>
      <t>烤漆红</t>
    </r>
    <r>
      <rPr>
        <sz val="10"/>
        <rFont val="Arial"/>
        <charset val="134"/>
      </rPr>
      <t xml:space="preserve">                      
 paint Red, </t>
    </r>
  </si>
  <si>
    <t>8110                          12V7A*1铅酸电池
Lead-acid battery 
12V380*4电机 motor</t>
  </si>
  <si>
    <t xml:space="preserve">119X69X59CM       </t>
  </si>
  <si>
    <r>
      <rPr>
        <sz val="9"/>
        <color rgb="FFFF0000"/>
        <rFont val="方正粗黑宋简体"/>
        <charset val="134"/>
      </rPr>
      <t xml:space="preserve">(12V7A*1铅酸电池Lead-acid battery +12V380*4电机 motor )                                      
</t>
    </r>
    <r>
      <rPr>
        <sz val="9"/>
        <rFont val="方正粗黑宋简体"/>
        <charset val="134"/>
      </rPr>
      <t>多功能早教，音量可调节，数字电量显示，蓝牙功能，USB插口，MP3插口，话筒插口，独立灯光开关，独立摇摆，便携拉手，单电双驱                                            
Multi-function early education, adjustable volume, digital power display, Bluetooth function, USB jack, MP3 jack, microphone jack, independent light switch, independent swing, portable handle, single electric double drive</t>
    </r>
  </si>
  <si>
    <t xml:space="preserve">皮座椅Leather seats+25RMB  
EVA soft wheel +60RMB   </t>
  </si>
  <si>
    <t xml:space="preserve">8110                          
12V7A*1铅酸电池
Lead-acid battery 
12V380*4电机 motor
烤漆  paint     </t>
  </si>
  <si>
    <r>
      <rPr>
        <sz val="10"/>
        <rFont val="方正公文小标宋"/>
        <charset val="134"/>
      </rPr>
      <t>烤漆红</t>
    </r>
    <r>
      <rPr>
        <sz val="10"/>
        <rFont val="Arial"/>
        <charset val="134"/>
      </rPr>
      <t xml:space="preserve">  
</t>
    </r>
    <r>
      <rPr>
        <sz val="10"/>
        <rFont val="方正公文小标宋"/>
        <charset val="134"/>
      </rPr>
      <t>烤漆黑</t>
    </r>
    <r>
      <rPr>
        <sz val="10"/>
        <rFont val="Arial"/>
        <charset val="134"/>
      </rPr>
      <t xml:space="preserve">
 paint red 
paint black</t>
    </r>
  </si>
  <si>
    <t>3188                          
12V4A*1铅酸电池
Lead-acid battery 
12V380*2电机 motor</t>
  </si>
  <si>
    <r>
      <rPr>
        <sz val="10"/>
        <rFont val="方正公文小标宋"/>
        <charset val="134"/>
      </rPr>
      <t>红色</t>
    </r>
    <r>
      <rPr>
        <sz val="10"/>
        <rFont val="Arial"/>
        <charset val="134"/>
      </rPr>
      <t xml:space="preserve">, Red, </t>
    </r>
  </si>
  <si>
    <t xml:space="preserve">171×66×56CM    </t>
  </si>
  <si>
    <t>13KG   
15KG</t>
  </si>
  <si>
    <r>
      <rPr>
        <sz val="9"/>
        <color rgb="FFFF0000"/>
        <rFont val="方正粗黑宋简体"/>
        <charset val="134"/>
      </rPr>
      <t xml:space="preserve">(12V7A*1铅酸电池Lead-acid battery +12V380*4电机 motor )                                      
</t>
    </r>
    <r>
      <rPr>
        <sz val="9"/>
        <rFont val="方正粗黑宋简体"/>
        <charset val="134"/>
      </rPr>
      <t>手动油门，车车可伸缩20CM，适合年龄3-15岁，早教功能，音乐，故事，英语，电量显示，USB插口，MP3插口，五彩炫灯，LED大灯，带控制器，送仿真铁锹，
Manual throttle, car retractable 20CM, suitable for age 3-15 years old, early education function, music, stories, English, power display, USB jack, MP3 jack, colorful lights, LED headlights, with controller, send simulation shovel,</t>
    </r>
  </si>
  <si>
    <r>
      <rPr>
        <sz val="11"/>
        <rFont val="方正粗黑宋简体"/>
        <charset val="134"/>
      </rPr>
      <t xml:space="preserve">5988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12V540*2</t>
    </r>
    <r>
      <rPr>
        <sz val="11"/>
        <rFont val="方正粗黑宋简体"/>
        <charset val="134"/>
      </rPr>
      <t>电机 motor</t>
    </r>
  </si>
  <si>
    <r>
      <rPr>
        <sz val="10"/>
        <rFont val="方正公文小标宋"/>
        <charset val="134"/>
      </rPr>
      <t>蓝</t>
    </r>
    <r>
      <rPr>
        <sz val="10"/>
        <rFont val="Arial"/>
        <charset val="134"/>
      </rPr>
      <t xml:space="preserve"> </t>
    </r>
    <r>
      <rPr>
        <sz val="10"/>
        <rFont val="方正公文小标宋"/>
        <charset val="134"/>
      </rPr>
      <t xml:space="preserve"> blue
绿</t>
    </r>
    <r>
      <rPr>
        <sz val="10"/>
        <rFont val="Arial"/>
        <charset val="134"/>
      </rPr>
      <t xml:space="preserve"> </t>
    </r>
    <r>
      <rPr>
        <sz val="10"/>
        <rFont val="方正公文小标宋"/>
        <charset val="134"/>
      </rPr>
      <t xml:space="preserve"> green
红  red
玫红 Rose red</t>
    </r>
  </si>
  <si>
    <t xml:space="preserve">122*79*86CM             </t>
  </si>
  <si>
    <t>22.5KG    
28KG</t>
  </si>
  <si>
    <r>
      <rPr>
        <sz val="9"/>
        <rFont val="方正粗黑宋简体"/>
        <charset val="134"/>
      </rPr>
      <t>大沙滩车，带后备箱，大电池，540*2电机，一键启动，带早教音乐，高低速，加大储物箱。</t>
    </r>
    <r>
      <rPr>
        <sz val="9"/>
        <color rgb="FFFF0000"/>
        <rFont val="方正粗黑宋简体"/>
        <charset val="134"/>
      </rPr>
      <t xml:space="preserve">
Large off-road vehicle, with a trunk, large battery, 540*2 motor, one-key start, with early education music, high and low speeds, larger storage box.</t>
    </r>
  </si>
  <si>
    <t>皮座椅Leather seats+20RMB  
EVA soft wheel +95RMB
遥控器Remote control +20RMB
手动加速                                                                  Manual throttle acceleration+20RMB</t>
  </si>
  <si>
    <t xml:space="preserve">122*79*87CM             </t>
  </si>
  <si>
    <r>
      <rPr>
        <sz val="11"/>
        <rFont val="方正粗黑宋简体"/>
        <charset val="134"/>
      </rPr>
      <t xml:space="preserve">5988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12V390*4</t>
    </r>
    <r>
      <rPr>
        <sz val="11"/>
        <rFont val="方正粗黑宋简体"/>
        <charset val="134"/>
      </rPr>
      <t>电机 motor</t>
    </r>
  </si>
  <si>
    <t xml:space="preserve">122*79*88CM             </t>
  </si>
  <si>
    <r>
      <rPr>
        <sz val="9"/>
        <rFont val="方正粗黑宋简体"/>
        <charset val="134"/>
      </rPr>
      <t>大沙滩车，带后备箱，12V10A，大电池，390*4电机，一键启动，带早教音乐，高低速，加大储物箱。</t>
    </r>
    <r>
      <rPr>
        <sz val="9"/>
        <color rgb="FFFF0000"/>
        <rFont val="方正粗黑宋简体"/>
        <charset val="134"/>
      </rPr>
      <t xml:space="preserve">
Large off-road vehicle, with a trunk, 12V 10A power supply, large battery, 390*4 motor, one-key start, with early education music, high and low speeds, larger storage box.</t>
    </r>
  </si>
  <si>
    <r>
      <rPr>
        <sz val="11"/>
        <rFont val="方正粗黑宋简体"/>
        <charset val="134"/>
      </rPr>
      <t xml:space="preserve">1188     
正版授权
</t>
    </r>
    <r>
      <rPr>
        <sz val="11"/>
        <color rgb="FFFF0000"/>
        <rFont val="方正粗黑宋简体"/>
        <charset val="134"/>
      </rPr>
      <t xml:space="preserve">Genuine license </t>
    </r>
    <r>
      <rPr>
        <sz val="11"/>
        <rFont val="方正粗黑宋简体"/>
        <charset val="134"/>
      </rPr>
      <t xml:space="preserve">                    
</t>
    </r>
    <r>
      <rPr>
        <sz val="11"/>
        <color rgb="FFFF0000"/>
        <rFont val="方正粗黑宋简体"/>
        <charset val="134"/>
      </rPr>
      <t>6V7A*1</t>
    </r>
    <r>
      <rPr>
        <sz val="11"/>
        <rFont val="方正粗黑宋简体"/>
        <charset val="134"/>
      </rPr>
      <t xml:space="preserve">铅酸电池
Lead-acid battery 
</t>
    </r>
    <r>
      <rPr>
        <sz val="11"/>
        <color rgb="FFFF0000"/>
        <rFont val="方正粗黑宋简体"/>
        <charset val="134"/>
      </rPr>
      <t>6V390*1</t>
    </r>
    <r>
      <rPr>
        <sz val="11"/>
        <rFont val="方正粗黑宋简体"/>
        <charset val="134"/>
      </rPr>
      <t>电机 motor</t>
    </r>
  </si>
  <si>
    <t xml:space="preserve">红  red
白 White </t>
  </si>
  <si>
    <t xml:space="preserve">110*67*55cmCM             </t>
  </si>
  <si>
    <t>14.3KG    
16.2KG</t>
  </si>
  <si>
    <r>
      <rPr>
        <sz val="9"/>
        <rFont val="方正粗黑宋简体"/>
        <charset val="134"/>
      </rPr>
      <t>正版车，单电单驱，一键启动，带遥控，带灯光，三档调节，早教音乐。</t>
    </r>
    <r>
      <rPr>
        <sz val="9"/>
        <color rgb="FFFF0000"/>
        <rFont val="Arial"/>
        <charset val="134"/>
      </rPr>
      <t xml:space="preserve">
Original car, single electric single drive, one-key start, with remote control, with lights, three-speed adjustment, early education music.</t>
    </r>
  </si>
  <si>
    <t>皮座椅Leather seats+30RMB  
EVA soft wheel +60RMB</t>
  </si>
  <si>
    <r>
      <rPr>
        <sz val="11"/>
        <rFont val="方正粗黑宋简体"/>
        <charset val="134"/>
      </rPr>
      <t xml:space="preserve">1188     
正版授权
</t>
    </r>
    <r>
      <rPr>
        <sz val="11"/>
        <color rgb="FFFF0000"/>
        <rFont val="方正粗黑宋简体"/>
        <charset val="134"/>
      </rPr>
      <t xml:space="preserve">Genuine license </t>
    </r>
    <r>
      <rPr>
        <sz val="11"/>
        <rFont val="方正粗黑宋简体"/>
        <charset val="134"/>
      </rPr>
      <t xml:space="preserve">                    
</t>
    </r>
    <r>
      <rPr>
        <sz val="11"/>
        <color rgb="FFFF0000"/>
        <rFont val="方正粗黑宋简体"/>
        <charset val="134"/>
      </rPr>
      <t>12V4.5A*1</t>
    </r>
    <r>
      <rPr>
        <sz val="11"/>
        <rFont val="方正粗黑宋简体"/>
        <charset val="134"/>
      </rPr>
      <t xml:space="preserve">铅酸电池
Lead-acid battery 
</t>
    </r>
    <r>
      <rPr>
        <sz val="11"/>
        <color rgb="FFFF0000"/>
        <rFont val="方正粗黑宋简体"/>
        <charset val="134"/>
      </rPr>
      <t>380*2</t>
    </r>
    <r>
      <rPr>
        <sz val="11"/>
        <rFont val="方正粗黑宋简体"/>
        <charset val="134"/>
      </rPr>
      <t>电机 motor</t>
    </r>
  </si>
  <si>
    <t xml:space="preserve">110*60*55CM             </t>
  </si>
  <si>
    <t>15.8KG    
17.35KG</t>
  </si>
  <si>
    <r>
      <rPr>
        <sz val="9"/>
        <rFont val="方正粗黑宋简体"/>
        <charset val="134"/>
      </rPr>
      <t>正版车，单电双驱，一键启动，带遥控，带灯光，三档调节，早教音乐。</t>
    </r>
    <r>
      <rPr>
        <sz val="9"/>
        <color rgb="FFFF0000"/>
        <rFont val="Arial"/>
        <charset val="134"/>
      </rPr>
      <t xml:space="preserve">
Original car, single electric drive, one-key start, with remote control, with lights, three-speed adjustment, early education music.</t>
    </r>
  </si>
  <si>
    <r>
      <rPr>
        <sz val="11"/>
        <rFont val="方正粗黑宋简体"/>
        <charset val="134"/>
      </rPr>
      <t xml:space="preserve">666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540*2</t>
    </r>
    <r>
      <rPr>
        <sz val="11"/>
        <rFont val="方正粗黑宋简体"/>
        <charset val="134"/>
      </rPr>
      <t>电机 motor</t>
    </r>
  </si>
  <si>
    <t>红色 red
白色 white
灰色 Grey
粉色 pink</t>
  </si>
  <si>
    <t xml:space="preserve">135*80*80CM             </t>
  </si>
  <si>
    <t>27KG    
32KG</t>
  </si>
  <si>
    <r>
      <rPr>
        <sz val="9"/>
        <rFont val="方正粗黑宋简体"/>
        <charset val="134"/>
      </rPr>
      <t>采用一键启动开关，前后摆动，双开门，LED大灯，音乐，MP3接口，USB接口，蓝牙功能，可手机APP遥控。</t>
    </r>
    <r>
      <rPr>
        <sz val="9"/>
        <color rgb="FFFF0000"/>
        <rFont val="方正粗黑宋简体"/>
        <charset val="134"/>
      </rPr>
      <t xml:space="preserve">
It features a one-button start switch, front and rear swivel function, double doors, LED headlights, music, MP3 interface, USB interface, Bluetooth function, and can be controlled via mobile APP.</t>
    </r>
  </si>
  <si>
    <t>皮座椅Leather seats+20RMB  
EVA soft wheel +100RMB</t>
  </si>
  <si>
    <r>
      <rPr>
        <sz val="11"/>
        <rFont val="方正粗黑宋简体"/>
        <charset val="134"/>
      </rPr>
      <t xml:space="preserve">666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12V380*2</t>
    </r>
    <r>
      <rPr>
        <sz val="11"/>
        <rFont val="方正粗黑宋简体"/>
        <charset val="134"/>
      </rPr>
      <t xml:space="preserve">电机 motor
</t>
    </r>
    <r>
      <rPr>
        <sz val="11"/>
        <color rgb="FFFF0000"/>
        <rFont val="方正粗黑宋简体"/>
        <charset val="134"/>
      </rPr>
      <t>12V540*2</t>
    </r>
    <r>
      <rPr>
        <sz val="11"/>
        <rFont val="方正粗黑宋简体"/>
        <charset val="134"/>
      </rPr>
      <t>电机 motor</t>
    </r>
  </si>
  <si>
    <r>
      <rPr>
        <sz val="9"/>
        <rFont val="方正粗黑宋简体"/>
        <charset val="134"/>
      </rPr>
      <t>采用大电池，前驱380双电机，后驱540双电机，一键启动开关，前后摆动，双开门，LED大灯，音乐，MP3接口，USB接口，蓝牙功能，可手机APP遥控。</t>
    </r>
    <r>
      <rPr>
        <sz val="9"/>
        <color rgb="FFFF0000"/>
        <rFont val="方正粗黑宋简体"/>
        <charset val="134"/>
      </rPr>
      <t xml:space="preserve">
Equipped with a large battery, front-wheel drive model with 380 dual motors, rear-wheel drive model with 540 dual motors, one-button start switch, front and rear swaying, double doors, LED headlights, music, MP3 interface, USB interface, Bluetooth function, and can be controlled via mobile APP.</t>
    </r>
  </si>
  <si>
    <r>
      <rPr>
        <sz val="11"/>
        <rFont val="方正粗黑宋简体"/>
        <charset val="134"/>
      </rPr>
      <t xml:space="preserve">666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12V380*2</t>
    </r>
    <r>
      <rPr>
        <sz val="11"/>
        <rFont val="方正粗黑宋简体"/>
        <charset val="134"/>
      </rPr>
      <t xml:space="preserve">电机 motor
</t>
    </r>
    <r>
      <rPr>
        <sz val="11"/>
        <color rgb="FFFF0000"/>
        <rFont val="方正粗黑宋简体"/>
        <charset val="134"/>
      </rPr>
      <t>12V540*2</t>
    </r>
    <r>
      <rPr>
        <sz val="11"/>
        <rFont val="方正粗黑宋简体"/>
        <charset val="134"/>
      </rPr>
      <t xml:space="preserve">电机 motor
+ 烤漆
</t>
    </r>
    <r>
      <rPr>
        <sz val="11"/>
        <color rgb="FFFF0000"/>
        <rFont val="方正粗黑宋简体"/>
        <charset val="134"/>
      </rPr>
      <t>+ paint</t>
    </r>
  </si>
  <si>
    <r>
      <rPr>
        <sz val="10"/>
        <rFont val="方正公文小标宋"/>
        <charset val="134"/>
      </rPr>
      <t>烤漆灰</t>
    </r>
    <r>
      <rPr>
        <sz val="10"/>
        <rFont val="Arial"/>
        <charset val="134"/>
      </rPr>
      <t xml:space="preserve">  
</t>
    </r>
    <r>
      <rPr>
        <sz val="10"/>
        <rFont val="方正公文小标宋"/>
        <charset val="134"/>
      </rPr>
      <t>烤漆黑</t>
    </r>
    <r>
      <rPr>
        <sz val="10"/>
        <rFont val="Arial"/>
        <charset val="134"/>
      </rPr>
      <t xml:space="preserve">
</t>
    </r>
    <r>
      <rPr>
        <sz val="10"/>
        <rFont val="方正公文小标宋"/>
        <charset val="134"/>
      </rPr>
      <t>烤漆红</t>
    </r>
    <r>
      <rPr>
        <sz val="10"/>
        <rFont val="Arial"/>
        <charset val="134"/>
      </rPr>
      <t xml:space="preserve">
paint   grey
paint   black
paint   red</t>
    </r>
  </si>
  <si>
    <r>
      <rPr>
        <sz val="9"/>
        <color theme="1"/>
        <rFont val="方正粗黑宋简体"/>
        <charset val="134"/>
      </rPr>
      <t>采用大电池，前驱380双电机，后驱540双电机，一键启动开关，前后摆动，双开门，LED大灯，音乐，MP3接口，USB接口，蓝牙功能，可手机APP遥控。烤漆款更显高档。</t>
    </r>
    <r>
      <rPr>
        <sz val="9"/>
        <color rgb="FFFF0000"/>
        <rFont val="方正粗黑宋简体"/>
        <charset val="134"/>
      </rPr>
      <t xml:space="preserve">
Equipped with a large battery, front-wheel drive model with 380 dual motors, rear-wheel drive model with 540 dual motors, one-button start switch, front and rear swaying, double doors, LED headlights, music, MP3 interface, USB interface, Bluetooth function, and can be controlled via mobile APP. The painted finish model looks more luxurious.</t>
    </r>
  </si>
  <si>
    <r>
      <rPr>
        <sz val="11"/>
        <rFont val="方正粗黑宋简体"/>
        <charset val="134"/>
      </rPr>
      <t xml:space="preserve">SMT-901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12V550*2</t>
    </r>
    <r>
      <rPr>
        <sz val="11"/>
        <rFont val="方正粗黑宋简体"/>
        <charset val="134"/>
      </rPr>
      <t>电机 motor</t>
    </r>
  </si>
  <si>
    <r>
      <rPr>
        <b/>
        <sz val="10"/>
        <rFont val="宋体"/>
        <charset val="134"/>
      </rPr>
      <t>红色，</t>
    </r>
    <r>
      <rPr>
        <b/>
        <sz val="10"/>
        <rFont val="Arial"/>
        <charset val="134"/>
      </rPr>
      <t xml:space="preserve">Red
</t>
    </r>
    <r>
      <rPr>
        <b/>
        <sz val="10"/>
        <rFont val="宋体"/>
        <charset val="134"/>
      </rPr>
      <t>桔色，</t>
    </r>
    <r>
      <rPr>
        <b/>
        <sz val="10"/>
        <rFont val="Arial"/>
        <charset val="134"/>
      </rPr>
      <t xml:space="preserve">Orange
</t>
    </r>
    <r>
      <rPr>
        <b/>
        <sz val="10"/>
        <rFont val="宋体"/>
        <charset val="134"/>
      </rPr>
      <t>白</t>
    </r>
    <r>
      <rPr>
        <b/>
        <sz val="10"/>
        <rFont val="Arial"/>
        <charset val="134"/>
      </rPr>
      <t>+</t>
    </r>
    <r>
      <rPr>
        <b/>
        <sz val="10"/>
        <rFont val="宋体"/>
        <charset val="134"/>
      </rPr>
      <t>蓝</t>
    </r>
    <r>
      <rPr>
        <b/>
        <sz val="10"/>
        <rFont val="Arial"/>
        <charset val="134"/>
      </rPr>
      <t xml:space="preserve">
White + Blue
</t>
    </r>
    <r>
      <rPr>
        <b/>
        <sz val="10"/>
        <rFont val="宋体"/>
        <charset val="134"/>
      </rPr>
      <t>灰</t>
    </r>
    <r>
      <rPr>
        <b/>
        <sz val="10"/>
        <rFont val="Arial"/>
        <charset val="134"/>
      </rPr>
      <t>+</t>
    </r>
    <r>
      <rPr>
        <b/>
        <sz val="10"/>
        <rFont val="宋体"/>
        <charset val="134"/>
      </rPr>
      <t>绿</t>
    </r>
    <r>
      <rPr>
        <b/>
        <sz val="10"/>
        <rFont val="Arial"/>
        <charset val="134"/>
      </rPr>
      <t xml:space="preserve">
Grey + Green</t>
    </r>
  </si>
  <si>
    <t xml:space="preserve">148x92x83CM             </t>
  </si>
  <si>
    <t>37.3KG    
43.8KG</t>
  </si>
  <si>
    <r>
      <rPr>
        <sz val="10"/>
        <rFont val="方正粗黑宋简体"/>
        <charset val="134"/>
      </rPr>
      <t>12V7A的电池，550双驱，有灯光，音乐早教，蓝牙，USB接口，前进后退，遥控。</t>
    </r>
    <r>
      <rPr>
        <sz val="10"/>
        <color rgb="FFFF0000"/>
        <rFont val="方正粗黑宋简体"/>
        <charset val="134"/>
      </rPr>
      <t xml:space="preserve">
12V7A battery, 550 dual drive, with lights, music education, Bluetooth, USB interface, forward and backward movement, remote control.</t>
    </r>
  </si>
  <si>
    <t>皮座椅Leather seats+35RMB  
EVA soft wheel +130RMB
390四驱Four-wheel drive+30RMB
550四驱Four-wheel drive+60RMB</t>
  </si>
  <si>
    <r>
      <rPr>
        <sz val="11"/>
        <rFont val="方正粗黑宋简体"/>
        <charset val="134"/>
      </rPr>
      <t xml:space="preserve">SMT-901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12V550*2</t>
    </r>
    <r>
      <rPr>
        <sz val="11"/>
        <rFont val="方正粗黑宋简体"/>
        <charset val="134"/>
      </rPr>
      <t xml:space="preserve">电机 motor
+车轮子灯光
</t>
    </r>
    <r>
      <rPr>
        <sz val="11"/>
        <color rgb="FFFF0000"/>
        <rFont val="方正粗黑宋简体"/>
        <charset val="134"/>
      </rPr>
      <t>+Wheel light</t>
    </r>
  </si>
  <si>
    <r>
      <rPr>
        <sz val="10"/>
        <rFont val="方正粗黑宋简体"/>
        <charset val="134"/>
      </rPr>
      <t xml:space="preserve">采用12V10A的 可拆卸 携带式电池，550双驱，有灯光，音乐早教，蓝牙，USB接口，前进后退，遥控。车轮带灯光。
</t>
    </r>
    <r>
      <rPr>
        <sz val="10"/>
        <color rgb="FFFF0000"/>
        <rFont val="方正粗黑宋简体"/>
        <charset val="134"/>
      </rPr>
      <t>It is equipped with a detachable portable battery of 12V10A, 550 dual drive, with lights, music education, Bluetooth, USB interface, forward and backward movement, and remote control. The wheels are equipped with lights.</t>
    </r>
  </si>
  <si>
    <r>
      <rPr>
        <sz val="11"/>
        <rFont val="方正粗黑宋简体"/>
        <charset val="134"/>
      </rPr>
      <t xml:space="preserve">SMT-901                          </t>
    </r>
    <r>
      <rPr>
        <sz val="11"/>
        <color rgb="FFFF0000"/>
        <rFont val="方正粗黑宋简体"/>
        <charset val="134"/>
      </rPr>
      <t>12V12A*1</t>
    </r>
    <r>
      <rPr>
        <sz val="11"/>
        <rFont val="方正粗黑宋简体"/>
        <charset val="134"/>
      </rPr>
      <t xml:space="preserve">铅酸电池
Lead-acid battery 
</t>
    </r>
    <r>
      <rPr>
        <sz val="11"/>
        <color rgb="FFFF0000"/>
        <rFont val="方正粗黑宋简体"/>
        <charset val="134"/>
      </rPr>
      <t>12V550*2</t>
    </r>
    <r>
      <rPr>
        <sz val="11"/>
        <rFont val="方正粗黑宋简体"/>
        <charset val="134"/>
      </rPr>
      <t xml:space="preserve">电机 motor
+车轮子灯光
</t>
    </r>
    <r>
      <rPr>
        <sz val="11"/>
        <color rgb="FFFF0000"/>
        <rFont val="方正粗黑宋简体"/>
        <charset val="134"/>
      </rPr>
      <t>+Wheel light</t>
    </r>
  </si>
  <si>
    <r>
      <rPr>
        <sz val="10"/>
        <rFont val="方正粗黑宋简体"/>
        <charset val="134"/>
      </rPr>
      <t>采用12V12A的 可拆卸 携带式电池，550双驱，有灯光，音乐早教，蓝牙，USB接口，前进后退，遥控。车轮带灯光。</t>
    </r>
    <r>
      <rPr>
        <sz val="10"/>
        <color rgb="FFFF0000"/>
        <rFont val="方正粗黑宋简体"/>
        <charset val="134"/>
      </rPr>
      <t xml:space="preserve">
It is equipped with a detachable portable battery of 12V12A, 550 dual drive, with lights, music education, Bluetooth, USB interface, forward and backward movement, and remote control. The wheels are equipped with lights.</t>
    </r>
  </si>
  <si>
    <r>
      <rPr>
        <sz val="11"/>
        <rFont val="方正粗黑宋简体"/>
        <charset val="134"/>
      </rPr>
      <t xml:space="preserve">SMT-901                          </t>
    </r>
    <r>
      <rPr>
        <sz val="11"/>
        <color rgb="FFFF0000"/>
        <rFont val="方正粗黑宋简体"/>
        <charset val="134"/>
      </rPr>
      <t>24V4.5A*1</t>
    </r>
    <r>
      <rPr>
        <sz val="11"/>
        <rFont val="方正粗黑宋简体"/>
        <charset val="134"/>
      </rPr>
      <t xml:space="preserve">铅酸电池
Lead-acid battery 
</t>
    </r>
    <r>
      <rPr>
        <sz val="11"/>
        <color rgb="FFFF0000"/>
        <rFont val="方正粗黑宋简体"/>
        <charset val="134"/>
      </rPr>
      <t>24V550*2</t>
    </r>
    <r>
      <rPr>
        <sz val="11"/>
        <rFont val="方正粗黑宋简体"/>
        <charset val="134"/>
      </rPr>
      <t xml:space="preserve">电机 motor
+车轮子灯光
</t>
    </r>
    <r>
      <rPr>
        <sz val="11"/>
        <color rgb="FFFF0000"/>
        <rFont val="方正粗黑宋简体"/>
        <charset val="134"/>
      </rPr>
      <t>+Wheel light</t>
    </r>
  </si>
  <si>
    <r>
      <rPr>
        <sz val="10"/>
        <rFont val="方正粗黑宋简体"/>
        <charset val="134"/>
      </rPr>
      <t>采用24V4.5A的 可拆卸 携带式电池，550双驱，有灯光，音乐早教，蓝牙，USB接口，前进后退，遥控。车轮带灯光。</t>
    </r>
    <r>
      <rPr>
        <sz val="10"/>
        <color rgb="FFFF0000"/>
        <rFont val="方正粗黑宋简体"/>
        <charset val="134"/>
      </rPr>
      <t xml:space="preserve">
It is equipped with a detachable portable battery of 24V and 4.5A, 550 dual drive, with lighting, music education, Bluetooth, USB interface, forward and backward control, and remote control. The wheels are equipped with lights.</t>
    </r>
  </si>
  <si>
    <r>
      <rPr>
        <sz val="11"/>
        <rFont val="方正粗黑宋简体"/>
        <charset val="134"/>
      </rPr>
      <t xml:space="preserve">SMT-901                          </t>
    </r>
    <r>
      <rPr>
        <sz val="11"/>
        <color rgb="FFFF0000"/>
        <rFont val="方正粗黑宋简体"/>
        <charset val="134"/>
      </rPr>
      <t>24V8A*1</t>
    </r>
    <r>
      <rPr>
        <sz val="11"/>
        <rFont val="方正粗黑宋简体"/>
        <charset val="134"/>
      </rPr>
      <t xml:space="preserve">铅酸电池
Lead-acid battery 
</t>
    </r>
    <r>
      <rPr>
        <sz val="11"/>
        <color rgb="FFFF0000"/>
        <rFont val="方正粗黑宋简体"/>
        <charset val="134"/>
      </rPr>
      <t>24V550*2</t>
    </r>
    <r>
      <rPr>
        <sz val="11"/>
        <rFont val="方正粗黑宋简体"/>
        <charset val="134"/>
      </rPr>
      <t xml:space="preserve">电机 motor
+车轮子灯光
</t>
    </r>
    <r>
      <rPr>
        <sz val="11"/>
        <color rgb="FFFF0000"/>
        <rFont val="方正粗黑宋简体"/>
        <charset val="134"/>
      </rPr>
      <t>+Wheel light</t>
    </r>
  </si>
  <si>
    <r>
      <rPr>
        <sz val="10"/>
        <rFont val="方正粗黑宋简体"/>
        <charset val="134"/>
      </rPr>
      <t>采用24V8A的 可拆卸 携带式电池，550双驱，有灯光，音乐早教，蓝牙，USB接口，前进后退，遥控。车轮带灯光。</t>
    </r>
    <r>
      <rPr>
        <sz val="10"/>
        <color rgb="FFFF0000"/>
        <rFont val="方正粗黑宋简体"/>
        <charset val="134"/>
      </rPr>
      <t xml:space="preserve">
It is equipped with a detachable portable battery of 24V8A, 550 dual drive, with lights, music education, Bluetooth, USB interface, forward and backward movement, and remote control. The wheels are equipped with lights.</t>
    </r>
  </si>
  <si>
    <r>
      <rPr>
        <sz val="11"/>
        <rFont val="方正粗黑宋简体"/>
        <charset val="134"/>
      </rPr>
      <t xml:space="preserve">8988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12V390*4</t>
    </r>
    <r>
      <rPr>
        <sz val="11"/>
        <rFont val="方正粗黑宋简体"/>
        <charset val="134"/>
      </rPr>
      <t>电机 motor</t>
    </r>
  </si>
  <si>
    <t>灰 Grey
红 red
白 white
粉 pink
橘 Orange</t>
  </si>
  <si>
    <t xml:space="preserve">135*78*67CM         </t>
  </si>
  <si>
    <t>25.0KG    
30.5KG</t>
  </si>
  <si>
    <r>
      <rPr>
        <sz val="9"/>
        <color rgb="FFFF0000"/>
        <rFont val="方正粗黑宋简体"/>
        <charset val="134"/>
      </rPr>
      <t xml:space="preserve">(12V7A*1铅酸电池Lead-acid battery +12V390*4电机 motor+  )                            
</t>
    </r>
    <r>
      <rPr>
        <sz val="9"/>
        <rFont val="方正粗黑宋简体"/>
        <charset val="134"/>
      </rPr>
      <t>四轮减震，方向盘弹簧款易安装，静音摇摆功能，缓启动，一对一2.4G蓝牙遥控 ，多功能大中控，歌曲，音乐，早教，带USB接口，MP3插口，带蓝牙，双开门， 双座位，
Four-wheel shock absorption, steering wheel spring easy installation, silent swing function, slow start, one to one 2.4G Bluetooth remote control, multi-function central control, songs, music, early education, with USB interface, MP3 jack, with Bluetooth, double doors, double seats,</t>
    </r>
  </si>
  <si>
    <t>皮座椅Leather seats+25RMB  
EVA soft wheel +85RMB</t>
  </si>
  <si>
    <r>
      <rPr>
        <sz val="11"/>
        <rFont val="方正粗黑宋简体"/>
        <charset val="134"/>
      </rPr>
      <t xml:space="preserve">8988                        </t>
    </r>
    <r>
      <rPr>
        <b/>
        <sz val="11"/>
        <color rgb="FFFF0000"/>
        <rFont val="方正粗黑宋简体"/>
        <charset val="134"/>
      </rPr>
      <t>12V10A*1</t>
    </r>
    <r>
      <rPr>
        <sz val="11"/>
        <rFont val="方正粗黑宋简体"/>
        <charset val="134"/>
      </rPr>
      <t xml:space="preserve">铅酸电池
Lead-acid battery 
</t>
    </r>
    <r>
      <rPr>
        <b/>
        <sz val="11"/>
        <color rgb="FFFF0000"/>
        <rFont val="方正粗黑宋简体"/>
        <charset val="134"/>
      </rPr>
      <t>12V390*4</t>
    </r>
    <r>
      <rPr>
        <sz val="11"/>
        <rFont val="方正粗黑宋简体"/>
        <charset val="134"/>
      </rPr>
      <t>电机 motor</t>
    </r>
  </si>
  <si>
    <r>
      <rPr>
        <sz val="9"/>
        <color rgb="FFFF0000"/>
        <rFont val="方正粗黑宋简体"/>
        <charset val="134"/>
      </rPr>
      <t xml:space="preserve">(12V10A*1铅酸电池Lead-acid battery +12V390*4电机 motor+  )                            
</t>
    </r>
    <r>
      <rPr>
        <sz val="9"/>
        <rFont val="方正粗黑宋简体"/>
        <charset val="134"/>
      </rPr>
      <t>四轮减震，方向盘弹簧款易安装，静音摇摆功能，缓启动，一对一2.4G蓝牙遥控 ，多功能大中控，歌曲，音乐，早教，带USB接口，MP3插口，带蓝牙，双开门， 双座位，
Four-wheel shock absorption, steering wheel spring easy installation, silent swing function, slow start, one to one 2.4G Bluetooth remote control, multi-function central control, songs, music, early education, with USB interface, MP3 jack, with Bluetooth, double doors, double seats,</t>
    </r>
  </si>
  <si>
    <r>
      <rPr>
        <sz val="11"/>
        <rFont val="方正粗黑宋简体"/>
        <charset val="134"/>
      </rPr>
      <t xml:space="preserve">8988                        </t>
    </r>
    <r>
      <rPr>
        <sz val="11"/>
        <color rgb="FFFF0000"/>
        <rFont val="方正粗黑宋简体"/>
        <charset val="134"/>
      </rPr>
      <t>12V12A*1</t>
    </r>
    <r>
      <rPr>
        <sz val="11"/>
        <rFont val="方正粗黑宋简体"/>
        <charset val="134"/>
      </rPr>
      <t xml:space="preserve">铅酸电池
Lead-acid battery 
</t>
    </r>
    <r>
      <rPr>
        <sz val="11"/>
        <color rgb="FFFF0000"/>
        <rFont val="方正粗黑宋简体"/>
        <charset val="134"/>
      </rPr>
      <t>12V390*4</t>
    </r>
    <r>
      <rPr>
        <sz val="11"/>
        <rFont val="方正粗黑宋简体"/>
        <charset val="134"/>
      </rPr>
      <t>电机 motor</t>
    </r>
  </si>
  <si>
    <r>
      <rPr>
        <sz val="9"/>
        <color rgb="FFFF0000"/>
        <rFont val="方正粗黑宋简体"/>
        <charset val="134"/>
      </rPr>
      <t xml:space="preserve">(12V12A*1铅酸电池Lead-acid battery +12V390*4电机 motor+  )                            
</t>
    </r>
    <r>
      <rPr>
        <sz val="9"/>
        <rFont val="方正粗黑宋简体"/>
        <charset val="134"/>
      </rPr>
      <t>四轮减震，方向盘弹簧款易安装，静音摇摆功能，缓启动，一对一2.4G蓝牙遥控 ，多功能大中控，歌曲，音乐，早教，带USB接口，MP3插口，带蓝牙，双开门， 双座位，
Four-wheel shock absorption, steering wheel spring easy installation, silent swing function, slow start, one to one 2.4G Bluetooth remote control, multi-function central control, songs, music, early education, with USB interface, MP3 jack, with Bluetooth, double doors, double seats,</t>
    </r>
  </si>
  <si>
    <t>HT</t>
  </si>
  <si>
    <r>
      <rPr>
        <sz val="11"/>
        <rFont val="方正粗黑宋简体"/>
        <charset val="134"/>
      </rPr>
      <t xml:space="preserve">1188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 12V550*2</t>
    </r>
    <r>
      <rPr>
        <sz val="11"/>
        <rFont val="方正粗黑宋简体"/>
        <charset val="134"/>
      </rPr>
      <t xml:space="preserve"> 电机 motor     </t>
    </r>
  </si>
  <si>
    <t>红色 red
蓝色 blue
白色 white
绿色 green
粉色 pink</t>
  </si>
  <si>
    <t>115*76.5*75.2CM</t>
  </si>
  <si>
    <t>19KG    
22KG</t>
  </si>
  <si>
    <r>
      <rPr>
        <sz val="9"/>
        <color rgb="FFFF0000"/>
        <rFont val="方正粗黑宋简体"/>
        <charset val="134"/>
      </rPr>
      <t xml:space="preserve">(12V7A*1铅酸电池Lead-acid battery + 12V550*2  电机 motor )                               
</t>
    </r>
    <r>
      <rPr>
        <sz val="9"/>
        <rFont val="方正粗黑宋简体"/>
        <charset val="134"/>
      </rPr>
      <t>带蓝牙，高低速，USB接口，动感音乐，LED灯光，2.4G蓝牙一对一遥控器，四轮避震！                                                            
 high and low speed, USB interface, dynamic music, LED lights, 2.4G Bluetooth one to one remote control, four wheel shock absorber!</t>
    </r>
  </si>
  <si>
    <r>
      <rPr>
        <sz val="11"/>
        <rFont val="方正粗黑宋简体"/>
        <charset val="134"/>
      </rPr>
      <t xml:space="preserve">1188
</t>
    </r>
    <r>
      <rPr>
        <sz val="11"/>
        <color rgb="FFFF0000"/>
        <rFont val="方正粗黑宋简体"/>
        <charset val="134"/>
      </rPr>
      <t>12V10A*</t>
    </r>
    <r>
      <rPr>
        <sz val="11"/>
        <rFont val="方正粗黑宋简体"/>
        <charset val="134"/>
      </rPr>
      <t xml:space="preserve">1铅酸电池
Lead-acid battery 
</t>
    </r>
    <r>
      <rPr>
        <sz val="11"/>
        <color rgb="FFFF0000"/>
        <rFont val="方正粗黑宋简体"/>
        <charset val="134"/>
      </rPr>
      <t xml:space="preserve"> 12V550*4 </t>
    </r>
    <r>
      <rPr>
        <sz val="11"/>
        <rFont val="方正粗黑宋简体"/>
        <charset val="134"/>
      </rPr>
      <t xml:space="preserve">电机 motor     </t>
    </r>
  </si>
  <si>
    <r>
      <rPr>
        <sz val="9"/>
        <color rgb="FFFF0000"/>
        <rFont val="方正粗黑宋简体"/>
        <charset val="134"/>
      </rPr>
      <t xml:space="preserve">(12V10A*1铅酸电池Lead-acid battery + 12V550*4  电机 motor )                               
</t>
    </r>
    <r>
      <rPr>
        <sz val="9"/>
        <rFont val="方正粗黑宋简体"/>
        <charset val="134"/>
      </rPr>
      <t>带蓝牙，高低速，USB接口，动感音乐，LED灯光，2.4G蓝牙一对一遥控器，四轮避震！                                                            
 high and low speed, USB interface, dynamic music, LED lights, 2.4G Bluetooth one to one remote control, four wheel shock absorber!</t>
    </r>
  </si>
  <si>
    <r>
      <rPr>
        <sz val="11"/>
        <rFont val="方正粗黑宋简体"/>
        <charset val="134"/>
      </rPr>
      <t xml:space="preserve">906S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 12V390*4 </t>
    </r>
    <r>
      <rPr>
        <sz val="11"/>
        <rFont val="方正粗黑宋简体"/>
        <charset val="134"/>
      </rPr>
      <t xml:space="preserve">电机 motor     </t>
    </r>
  </si>
  <si>
    <t>粉色  pink
灰色  Grey</t>
  </si>
  <si>
    <t>122*72*67CM</t>
  </si>
  <si>
    <t>25.5KG    
29KG</t>
  </si>
  <si>
    <r>
      <rPr>
        <sz val="9"/>
        <color rgb="FFFF0000"/>
        <rFont val="方正粗黑宋简体"/>
        <charset val="134"/>
      </rPr>
      <t xml:space="preserve">(12V7A*1铅酸电池Lead-acid battery + 12V390*4  电机 motor )                               
</t>
    </r>
    <r>
      <rPr>
        <sz val="9"/>
        <rFont val="方正粗黑宋简体"/>
        <charset val="134"/>
      </rPr>
      <t>带蓝牙，高低速，USB接口，动感音乐，LED灯光，2.4G蓝牙一对一遥控器，四轮避震！                                                            
 high and low speed, USB interface, dynamic music, LED lights, 2.4G Bluetooth one to one remote control, four wheel shock absorber!</t>
    </r>
  </si>
  <si>
    <t>皮座 Leather seats + 20RMB                                  EVA轮 EVA soft wheel +70RMB   
车轮发光灯Wheel light+25RMB
液压减震Hydraulic shock absorption
+25RMB
12V10A 电池 + 30RMB</t>
  </si>
  <si>
    <r>
      <rPr>
        <sz val="9"/>
        <color rgb="FFFF0000"/>
        <rFont val="方正粗黑宋简体"/>
        <charset val="134"/>
      </rPr>
      <t xml:space="preserve">(12V10A*1铅酸电池Lead-acid battery + 12V390*4  电机 motor )                               
</t>
    </r>
    <r>
      <rPr>
        <sz val="9"/>
        <rFont val="方正粗黑宋简体"/>
        <charset val="134"/>
      </rPr>
      <t>带蓝牙，高低速，USB接口，动感音乐，LED灯光，2.4G蓝牙一对一遥控器，四轮避震！                                                            
 high and low speed, USB interface, dynamic music, LED lights, 2.4G Bluetooth one to one remote control, four wheel shock absorber!</t>
    </r>
  </si>
  <si>
    <r>
      <rPr>
        <sz val="11"/>
        <rFont val="方正粗黑宋简体"/>
        <charset val="134"/>
      </rPr>
      <t xml:space="preserve">906S
</t>
    </r>
    <r>
      <rPr>
        <sz val="11"/>
        <color rgb="FFFF0000"/>
        <rFont val="方正粗黑宋简体"/>
        <charset val="134"/>
      </rPr>
      <t>12V12A*1</t>
    </r>
    <r>
      <rPr>
        <sz val="11"/>
        <rFont val="方正粗黑宋简体"/>
        <charset val="134"/>
      </rPr>
      <t xml:space="preserve">铅酸电池
Lead-acid battery 
</t>
    </r>
    <r>
      <rPr>
        <sz val="11"/>
        <color rgb="FFFF0000"/>
        <rFont val="方正粗黑宋简体"/>
        <charset val="134"/>
      </rPr>
      <t xml:space="preserve"> 12V390*4</t>
    </r>
    <r>
      <rPr>
        <sz val="11"/>
        <rFont val="方正粗黑宋简体"/>
        <charset val="134"/>
      </rPr>
      <t xml:space="preserve">电机 motor     
+皮座 软轮
 </t>
    </r>
    <r>
      <rPr>
        <sz val="11"/>
        <color rgb="FFFF0000"/>
        <rFont val="方正粗黑宋简体"/>
        <charset val="134"/>
      </rPr>
      <t>+Leather seats
+EVA soft wheel</t>
    </r>
    <r>
      <rPr>
        <sz val="11"/>
        <rFont val="方正粗黑宋简体"/>
        <charset val="134"/>
      </rPr>
      <t xml:space="preserve">
风挡有灯光
</t>
    </r>
    <r>
      <rPr>
        <sz val="11"/>
        <color rgb="FFFF0000"/>
        <rFont val="方正粗黑宋简体"/>
        <charset val="134"/>
      </rPr>
      <t>+There's a light on the windshield</t>
    </r>
  </si>
  <si>
    <t>皮座 Leather seats + 20RMB                                  EVA轮 EVA soft wheel +70RMB   
车轮发光灯Wheel light+25RMB
液压减震Hydraulic shock absorption
+25RMB</t>
  </si>
  <si>
    <r>
      <rPr>
        <b/>
        <sz val="11"/>
        <rFont val="Arial"/>
        <charset val="134"/>
      </rPr>
      <t xml:space="preserve">009
</t>
    </r>
    <r>
      <rPr>
        <b/>
        <sz val="11"/>
        <color rgb="FFFF0000"/>
        <rFont val="Arial"/>
        <charset val="134"/>
      </rPr>
      <t xml:space="preserve">12V7AH*1 </t>
    </r>
    <r>
      <rPr>
        <b/>
        <sz val="11"/>
        <rFont val="宋体"/>
        <charset val="134"/>
      </rPr>
      <t>铅酸电池</t>
    </r>
    <r>
      <rPr>
        <b/>
        <sz val="11"/>
        <rFont val="Arial"/>
        <charset val="134"/>
      </rPr>
      <t xml:space="preserve">
Lead-acid battery 
</t>
    </r>
    <r>
      <rPr>
        <b/>
        <sz val="11"/>
        <color rgb="FFFF0000"/>
        <rFont val="Arial"/>
        <charset val="134"/>
      </rPr>
      <t>12V390*4</t>
    </r>
    <r>
      <rPr>
        <b/>
        <sz val="11"/>
        <rFont val="Arial"/>
        <charset val="134"/>
      </rPr>
      <t xml:space="preserve"> </t>
    </r>
    <r>
      <rPr>
        <b/>
        <sz val="11"/>
        <rFont val="宋体"/>
        <charset val="134"/>
      </rPr>
      <t>电机</t>
    </r>
    <r>
      <rPr>
        <b/>
        <sz val="11"/>
        <rFont val="Arial"/>
        <charset val="134"/>
      </rPr>
      <t xml:space="preserve"> motor</t>
    </r>
  </si>
  <si>
    <r>
      <rPr>
        <sz val="10"/>
        <rFont val="方正公文小标宋"/>
        <charset val="134"/>
      </rPr>
      <t>粉色，</t>
    </r>
    <r>
      <rPr>
        <sz val="10"/>
        <rFont val="Arial"/>
        <charset val="134"/>
      </rPr>
      <t xml:space="preserve">
</t>
    </r>
    <r>
      <rPr>
        <sz val="10"/>
        <rFont val="方正公文小标宋"/>
        <charset val="134"/>
      </rPr>
      <t>红色，</t>
    </r>
    <r>
      <rPr>
        <sz val="10"/>
        <rFont val="Arial"/>
        <charset val="134"/>
      </rPr>
      <t xml:space="preserve">
</t>
    </r>
    <r>
      <rPr>
        <sz val="10"/>
        <rFont val="方正公文小标宋"/>
        <charset val="134"/>
      </rPr>
      <t>白色，</t>
    </r>
  </si>
  <si>
    <t>122*76*83CM</t>
  </si>
  <si>
    <t>22.3KG
27.3KG</t>
  </si>
  <si>
    <r>
      <rPr>
        <b/>
        <sz val="9"/>
        <color rgb="FFFF0000"/>
        <rFont val="Arial"/>
        <charset val="134"/>
      </rPr>
      <t xml:space="preserve">(12V7AH*1 </t>
    </r>
    <r>
      <rPr>
        <b/>
        <sz val="9"/>
        <color rgb="FFFF0000"/>
        <rFont val="宋体"/>
        <charset val="134"/>
      </rPr>
      <t>铅酸电池</t>
    </r>
    <r>
      <rPr>
        <b/>
        <sz val="9"/>
        <color rgb="FFFF0000"/>
        <rFont val="Arial"/>
        <charset val="134"/>
      </rPr>
      <t xml:space="preserve">Lead-acid battery +12V390*4 </t>
    </r>
    <r>
      <rPr>
        <b/>
        <sz val="9"/>
        <color rgb="FFFF0000"/>
        <rFont val="宋体"/>
        <charset val="134"/>
      </rPr>
      <t>电机</t>
    </r>
    <r>
      <rPr>
        <b/>
        <sz val="9"/>
        <color rgb="FFFF0000"/>
        <rFont val="Arial"/>
        <charset val="134"/>
      </rPr>
      <t xml:space="preserve"> motor ) 
</t>
    </r>
    <r>
      <rPr>
        <b/>
        <sz val="9"/>
        <rFont val="宋体"/>
        <charset val="134"/>
      </rPr>
      <t>390转向电机，多功能蓝牙早教，USB,MP3,LED灯光，2.4G蓝牙遥控，一键启动，四轮减震，</t>
    </r>
  </si>
  <si>
    <t>皮座椅Leather seats+20RMB
EVA发泡胎EVAfoam tire+110RMB
手动加速                                                                  
Manual throttle acceleration
+20RMB
美标 80RMB</t>
  </si>
  <si>
    <t>CE GCC
EN71
EN62115
10P
ASTM</t>
  </si>
  <si>
    <r>
      <rPr>
        <b/>
        <sz val="11"/>
        <rFont val="Arial"/>
        <charset val="134"/>
      </rPr>
      <t xml:space="preserve">009
</t>
    </r>
    <r>
      <rPr>
        <b/>
        <sz val="11"/>
        <color rgb="FFFF0000"/>
        <rFont val="Arial"/>
        <charset val="134"/>
      </rPr>
      <t>12V12AH*1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t>
    </r>
  </si>
  <si>
    <r>
      <rPr>
        <sz val="10"/>
        <rFont val="方正公文小标宋"/>
        <charset val="134"/>
      </rPr>
      <t>粉色，</t>
    </r>
    <r>
      <rPr>
        <sz val="10"/>
        <rFont val="Arial"/>
        <charset val="134"/>
      </rPr>
      <t xml:space="preserve">
</t>
    </r>
    <r>
      <rPr>
        <sz val="10"/>
        <rFont val="方正公文小标宋"/>
        <charset val="134"/>
      </rPr>
      <t>红色，白色，</t>
    </r>
  </si>
  <si>
    <r>
      <rPr>
        <b/>
        <sz val="9"/>
        <color rgb="FFFF0000"/>
        <rFont val="Arial"/>
        <charset val="134"/>
      </rPr>
      <t xml:space="preserve">(12V12AH*1 </t>
    </r>
    <r>
      <rPr>
        <b/>
        <sz val="9"/>
        <color rgb="FFFF0000"/>
        <rFont val="宋体"/>
        <charset val="134"/>
      </rPr>
      <t>铅酸电池</t>
    </r>
    <r>
      <rPr>
        <b/>
        <sz val="9"/>
        <color rgb="FFFF0000"/>
        <rFont val="Arial"/>
        <charset val="134"/>
      </rPr>
      <t xml:space="preserve">Lead-acid battery +12V390*4 </t>
    </r>
    <r>
      <rPr>
        <b/>
        <sz val="9"/>
        <color rgb="FFFF0000"/>
        <rFont val="宋体"/>
        <charset val="134"/>
      </rPr>
      <t>电机</t>
    </r>
    <r>
      <rPr>
        <b/>
        <sz val="9"/>
        <color rgb="FFFF0000"/>
        <rFont val="Arial"/>
        <charset val="134"/>
      </rPr>
      <t xml:space="preserve"> motor ) 
</t>
    </r>
    <r>
      <rPr>
        <b/>
        <sz val="9"/>
        <rFont val="宋体"/>
        <charset val="134"/>
      </rPr>
      <t>390转向电机，多功能蓝牙早教，USB,MP3,LED灯光，2.4G蓝牙遥控，一键启动，四轮减震，</t>
    </r>
  </si>
  <si>
    <t>GCC
EN71
EN62115
10P
ASTM</t>
  </si>
  <si>
    <r>
      <rPr>
        <b/>
        <sz val="11"/>
        <rFont val="Arial"/>
        <charset val="134"/>
      </rPr>
      <t xml:space="preserve">009
</t>
    </r>
    <r>
      <rPr>
        <b/>
        <sz val="11"/>
        <color rgb="FFFF0000"/>
        <rFont val="Arial"/>
        <charset val="134"/>
      </rPr>
      <t xml:space="preserve">12V12AH*1 </t>
    </r>
    <r>
      <rPr>
        <b/>
        <sz val="11"/>
        <rFont val="宋体"/>
        <charset val="134"/>
      </rPr>
      <t>铅酸电池</t>
    </r>
    <r>
      <rPr>
        <b/>
        <sz val="11"/>
        <rFont val="Arial"/>
        <charset val="134"/>
      </rPr>
      <t xml:space="preserve">
Lead-acid battery 
</t>
    </r>
    <r>
      <rPr>
        <b/>
        <sz val="11"/>
        <color rgb="FFFF0000"/>
        <rFont val="Arial"/>
        <charset val="134"/>
      </rPr>
      <t>12V550*4</t>
    </r>
    <r>
      <rPr>
        <b/>
        <sz val="11"/>
        <rFont val="Arial"/>
        <charset val="134"/>
      </rPr>
      <t xml:space="preserve"> </t>
    </r>
    <r>
      <rPr>
        <b/>
        <sz val="11"/>
        <rFont val="宋体"/>
        <charset val="134"/>
      </rPr>
      <t>电机</t>
    </r>
    <r>
      <rPr>
        <b/>
        <sz val="11"/>
        <rFont val="Arial"/>
        <charset val="134"/>
      </rPr>
      <t xml:space="preserve"> motor</t>
    </r>
  </si>
  <si>
    <r>
      <rPr>
        <b/>
        <sz val="9"/>
        <color rgb="FFFF0000"/>
        <rFont val="Arial"/>
        <charset val="134"/>
      </rPr>
      <t xml:space="preserve">(12V12AH*1 </t>
    </r>
    <r>
      <rPr>
        <b/>
        <sz val="9"/>
        <color rgb="FFFF0000"/>
        <rFont val="宋体"/>
        <charset val="134"/>
      </rPr>
      <t>铅酸电池</t>
    </r>
    <r>
      <rPr>
        <b/>
        <sz val="9"/>
        <color rgb="FFFF0000"/>
        <rFont val="Arial"/>
        <charset val="134"/>
      </rPr>
      <t xml:space="preserve">Lead-acid battery +12V550*4 </t>
    </r>
    <r>
      <rPr>
        <b/>
        <sz val="9"/>
        <color rgb="FFFF0000"/>
        <rFont val="宋体"/>
        <charset val="134"/>
      </rPr>
      <t>电机</t>
    </r>
    <r>
      <rPr>
        <b/>
        <sz val="9"/>
        <color rgb="FFFF0000"/>
        <rFont val="Arial"/>
        <charset val="134"/>
      </rPr>
      <t xml:space="preserve"> motor ) 
</t>
    </r>
    <r>
      <rPr>
        <b/>
        <sz val="9"/>
        <rFont val="宋体"/>
        <charset val="134"/>
      </rPr>
      <t>390转向电机，多功能蓝牙早教，USB,MP3,LED灯光，2.4G蓝牙遥控，一键启动，四轮减震，</t>
    </r>
  </si>
  <si>
    <r>
      <rPr>
        <b/>
        <sz val="11"/>
        <rFont val="Arial"/>
        <charset val="134"/>
      </rPr>
      <t xml:space="preserve">009
</t>
    </r>
    <r>
      <rPr>
        <b/>
        <sz val="11"/>
        <color rgb="FFFF0000"/>
        <rFont val="Arial"/>
        <charset val="134"/>
      </rPr>
      <t xml:space="preserve">12V7AH*1 </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 paint   </t>
    </r>
  </si>
  <si>
    <r>
      <rPr>
        <sz val="10"/>
        <rFont val="方正公文小标宋"/>
        <charset val="134"/>
      </rPr>
      <t>烤漆：</t>
    </r>
    <r>
      <rPr>
        <sz val="10"/>
        <rFont val="Arial"/>
        <charset val="134"/>
      </rPr>
      <t xml:space="preserve">
</t>
    </r>
    <r>
      <rPr>
        <sz val="10"/>
        <rFont val="方正公文小标宋"/>
        <charset val="134"/>
      </rPr>
      <t>红</t>
    </r>
    <r>
      <rPr>
        <sz val="10"/>
        <rFont val="Arial"/>
        <charset val="134"/>
      </rPr>
      <t xml:space="preserve"> </t>
    </r>
    <r>
      <rPr>
        <sz val="10"/>
        <rFont val="方正公文小标宋"/>
        <charset val="134"/>
      </rPr>
      <t>蓝</t>
    </r>
    <r>
      <rPr>
        <sz val="10"/>
        <rFont val="Arial"/>
        <charset val="134"/>
      </rPr>
      <t xml:space="preserve"> </t>
    </r>
    <r>
      <rPr>
        <sz val="10"/>
        <rFont val="方正公文小标宋"/>
        <charset val="134"/>
      </rPr>
      <t>粉</t>
    </r>
  </si>
  <si>
    <r>
      <rPr>
        <b/>
        <sz val="11"/>
        <rFont val="Arial"/>
        <charset val="134"/>
      </rPr>
      <t xml:space="preserve">009
</t>
    </r>
    <r>
      <rPr>
        <b/>
        <sz val="11"/>
        <color rgb="FFFF0000"/>
        <rFont val="Arial"/>
        <charset val="134"/>
      </rPr>
      <t xml:space="preserve">12V12AH*1 </t>
    </r>
    <r>
      <rPr>
        <b/>
        <sz val="11"/>
        <rFont val="宋体"/>
        <charset val="134"/>
      </rPr>
      <t>铅酸电池</t>
    </r>
    <r>
      <rPr>
        <b/>
        <sz val="11"/>
        <rFont val="Arial"/>
        <charset val="134"/>
      </rPr>
      <t xml:space="preserve">
Lead-acid battery 
</t>
    </r>
    <r>
      <rPr>
        <b/>
        <sz val="11"/>
        <color rgb="FFFF0000"/>
        <rFont val="Arial"/>
        <charset val="134"/>
      </rPr>
      <t>12V550*4</t>
    </r>
    <r>
      <rPr>
        <b/>
        <sz val="11"/>
        <rFont val="Arial"/>
        <charset val="134"/>
      </rPr>
      <t xml:space="preserve">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t>
    </r>
    <r>
      <rPr>
        <b/>
        <sz val="11"/>
        <color rgb="FFFF0000"/>
        <rFont val="Arial"/>
        <charset val="134"/>
      </rPr>
      <t xml:space="preserve">+ paint </t>
    </r>
    <r>
      <rPr>
        <b/>
        <sz val="11"/>
        <rFont val="Arial"/>
        <charset val="134"/>
      </rPr>
      <t xml:space="preserve">  </t>
    </r>
  </si>
  <si>
    <r>
      <rPr>
        <b/>
        <sz val="11"/>
        <rFont val="Arial"/>
        <charset val="134"/>
      </rPr>
      <t xml:space="preserve">009
</t>
    </r>
    <r>
      <rPr>
        <b/>
        <sz val="11"/>
        <color rgb="FFFF0000"/>
        <rFont val="Arial"/>
        <charset val="134"/>
      </rPr>
      <t>12V7AH*1</t>
    </r>
    <r>
      <rPr>
        <b/>
        <sz val="11"/>
        <rFont val="Arial"/>
        <charset val="134"/>
      </rPr>
      <t xml:space="preserve"> </t>
    </r>
    <r>
      <rPr>
        <b/>
        <sz val="11"/>
        <rFont val="宋体"/>
        <charset val="134"/>
      </rPr>
      <t>铅酸电池</t>
    </r>
    <r>
      <rPr>
        <b/>
        <sz val="11"/>
        <rFont val="Arial"/>
        <charset val="134"/>
      </rPr>
      <t xml:space="preserve">
Lead-acid battery 
</t>
    </r>
    <r>
      <rPr>
        <b/>
        <sz val="11"/>
        <color rgb="FFFF0000"/>
        <rFont val="Arial"/>
        <charset val="134"/>
      </rPr>
      <t xml:space="preserve">12V390*4 </t>
    </r>
    <r>
      <rPr>
        <b/>
        <sz val="11"/>
        <rFont val="宋体"/>
        <charset val="134"/>
      </rPr>
      <t>电机</t>
    </r>
    <r>
      <rPr>
        <b/>
        <sz val="11"/>
        <rFont val="Arial"/>
        <charset val="134"/>
      </rPr>
      <t xml:space="preserve"> motor
+</t>
    </r>
    <r>
      <rPr>
        <b/>
        <sz val="11"/>
        <rFont val="宋体"/>
        <charset val="134"/>
      </rPr>
      <t>涂鸦</t>
    </r>
    <r>
      <rPr>
        <b/>
        <sz val="11"/>
        <rFont val="Arial"/>
        <charset val="134"/>
      </rPr>
      <t xml:space="preserve">
</t>
    </r>
    <r>
      <rPr>
        <b/>
        <sz val="11"/>
        <color rgb="FFFF0000"/>
        <rFont val="Arial"/>
        <charset val="134"/>
      </rPr>
      <t>+Graffiti art</t>
    </r>
  </si>
  <si>
    <r>
      <rPr>
        <sz val="10"/>
        <rFont val="方正公文小标宋"/>
        <charset val="134"/>
      </rPr>
      <t>涂鸦</t>
    </r>
    <r>
      <rPr>
        <sz val="10"/>
        <rFont val="Arial"/>
        <charset val="134"/>
      </rPr>
      <t xml:space="preserve">
Graffiti art</t>
    </r>
  </si>
  <si>
    <r>
      <rPr>
        <b/>
        <sz val="11"/>
        <rFont val="Arial"/>
        <charset val="134"/>
      </rPr>
      <t xml:space="preserve">009
</t>
    </r>
    <r>
      <rPr>
        <b/>
        <sz val="11"/>
        <color rgb="FFFF0000"/>
        <rFont val="Arial"/>
        <charset val="134"/>
      </rPr>
      <t xml:space="preserve">12V12AH*1 </t>
    </r>
    <r>
      <rPr>
        <b/>
        <sz val="11"/>
        <rFont val="宋体"/>
        <charset val="134"/>
      </rPr>
      <t>铅酸电池</t>
    </r>
    <r>
      <rPr>
        <b/>
        <sz val="11"/>
        <rFont val="Arial"/>
        <charset val="134"/>
      </rPr>
      <t xml:space="preserve">
Lead-acid battery 
</t>
    </r>
    <r>
      <rPr>
        <b/>
        <sz val="11"/>
        <color rgb="FFFF0000"/>
        <rFont val="Arial"/>
        <charset val="134"/>
      </rPr>
      <t>12V550*4</t>
    </r>
    <r>
      <rPr>
        <b/>
        <sz val="11"/>
        <rFont val="Arial"/>
        <charset val="134"/>
      </rPr>
      <t xml:space="preserve"> </t>
    </r>
    <r>
      <rPr>
        <b/>
        <sz val="11"/>
        <rFont val="宋体"/>
        <charset val="134"/>
      </rPr>
      <t>电机</t>
    </r>
    <r>
      <rPr>
        <b/>
        <sz val="11"/>
        <rFont val="Arial"/>
        <charset val="134"/>
      </rPr>
      <t xml:space="preserve"> motor
+</t>
    </r>
    <r>
      <rPr>
        <b/>
        <sz val="11"/>
        <rFont val="宋体"/>
        <charset val="134"/>
      </rPr>
      <t>涂鸦</t>
    </r>
    <r>
      <rPr>
        <b/>
        <sz val="11"/>
        <rFont val="Arial"/>
        <charset val="134"/>
      </rPr>
      <t xml:space="preserve">
</t>
    </r>
    <r>
      <rPr>
        <b/>
        <sz val="11"/>
        <color rgb="FFFF0000"/>
        <rFont val="Arial"/>
        <charset val="134"/>
      </rPr>
      <t>+Graffiti art</t>
    </r>
  </si>
  <si>
    <t xml:space="preserve">M5RR
12V10A*1铅酸电池
Lead-acid battery 
 12V390*4电机 motor     </t>
  </si>
  <si>
    <r>
      <rPr>
        <sz val="10"/>
        <rFont val="方正公文小标宋"/>
        <charset val="134"/>
      </rPr>
      <t>白</t>
    </r>
    <r>
      <rPr>
        <sz val="10"/>
        <rFont val="Arial"/>
        <charset val="134"/>
      </rPr>
      <t xml:space="preserve"> white
</t>
    </r>
    <r>
      <rPr>
        <sz val="10"/>
        <rFont val="方正公文小标宋"/>
        <charset val="134"/>
      </rPr>
      <t>灰</t>
    </r>
    <r>
      <rPr>
        <sz val="10"/>
        <rFont val="Arial"/>
        <charset val="134"/>
      </rPr>
      <t xml:space="preserve"> grey
</t>
    </r>
    <r>
      <rPr>
        <sz val="10"/>
        <rFont val="方正公文小标宋"/>
        <charset val="134"/>
      </rPr>
      <t>青</t>
    </r>
    <r>
      <rPr>
        <sz val="10"/>
        <rFont val="Arial"/>
        <charset val="134"/>
      </rPr>
      <t xml:space="preserve"> cyan</t>
    </r>
  </si>
  <si>
    <t>145*87*78CM</t>
  </si>
  <si>
    <t>31.5KG    
36.5KG</t>
  </si>
  <si>
    <r>
      <rPr>
        <sz val="9"/>
        <color rgb="FFFF0000"/>
        <rFont val="方正粗黑宋简体"/>
        <charset val="134"/>
      </rPr>
      <t xml:space="preserve">(12V10A*1铅酸电池Lead-acid battery + 12V390*4  电机 motor )                               
</t>
    </r>
    <r>
      <rPr>
        <sz val="9"/>
        <rFont val="方正粗黑宋简体"/>
        <charset val="134"/>
      </rPr>
      <t>中控音乐版。早教。歌曲。讲故事。uSb。双开门。蓝牙。四轮避震。带遥控。LED大灯。双人座。方向盘在侧面。拉杆。探照灯。儿童安全锁。
Central control music version. Early education. Song. Tell a story. uSb. Double doors. Bluetooth. Four-wheel shock absorber. With remote control. LED headlights. Double seat. Steering wheel on the side. Pull the lever. The searchlight. Child safety lock.</t>
    </r>
  </si>
  <si>
    <t xml:space="preserve">皮座 Leather seats + 25RMB                                  EVA轮 EVA soft wheel +110RMB   
烤漆 Paint +70RMB </t>
  </si>
  <si>
    <t xml:space="preserve">M5RR
12V12A*1铅酸电池
Lead-acid battery 
 12V390*4电机 motor     </t>
  </si>
  <si>
    <r>
      <rPr>
        <sz val="9"/>
        <color rgb="FFFF0000"/>
        <rFont val="方正粗黑宋简体"/>
        <charset val="134"/>
      </rPr>
      <t xml:space="preserve">(12V12A*1铅酸电池Lead-acid battery + 12V390*4  电机 motor )                               
</t>
    </r>
    <r>
      <rPr>
        <sz val="9"/>
        <rFont val="方正粗黑宋简体"/>
        <charset val="134"/>
      </rPr>
      <t>中控音乐版。早教。歌曲。讲故事。uSb。双开门。蓝牙。四轮避震。带遥控。LED大灯。双人座。方向盘在侧面。拉杆。探照灯。儿童安全锁。
Central control music version. Early education. Song. Tell a story. uSb. Double doors. Bluetooth. Four-wheel shock absorber. With remote control. LED headlights. Double seat. Steering wheel on the side. Pull the lever. The searchlight. Child safety lock.</t>
    </r>
  </si>
  <si>
    <r>
      <rPr>
        <sz val="9"/>
        <color rgb="FFFF0000"/>
        <rFont val="方正粗黑宋简体"/>
        <charset val="134"/>
      </rPr>
      <t xml:space="preserve">(12V12A*1铅酸电池Lead-acid battery + 12V540*4  电机 motor )                               
</t>
    </r>
    <r>
      <rPr>
        <sz val="9"/>
        <rFont val="方正粗黑宋简体"/>
        <charset val="134"/>
      </rPr>
      <t>中控音乐版。早教。歌曲。讲故事。uSb。双开门。蓝牙。四轮避震。带遥控。LED大灯。双人座。方向盘在侧面。拉杆。探照灯。儿童安全锁。
Central control music version. Early education. Song. Tell a story. uSb. Double doors. Bluetooth. Four-wheel shock absorber. With remote control. LED headlights. Double seat. Steering wheel on the side. Pull the lever. The searchlight. Child safety lock.</t>
    </r>
  </si>
  <si>
    <r>
      <rPr>
        <sz val="11"/>
        <rFont val="Arial"/>
        <charset val="134"/>
      </rPr>
      <t xml:space="preserve">808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 12V550*2</t>
    </r>
    <r>
      <rPr>
        <sz val="11"/>
        <rFont val="方正粗黑宋简体"/>
        <charset val="134"/>
      </rPr>
      <t>电机</t>
    </r>
    <r>
      <rPr>
        <sz val="11"/>
        <rFont val="Arial"/>
        <charset val="134"/>
      </rPr>
      <t xml:space="preserve"> motor     </t>
    </r>
  </si>
  <si>
    <r>
      <rPr>
        <sz val="10"/>
        <rFont val="宋体"/>
        <charset val="134"/>
      </rPr>
      <t>桔</t>
    </r>
    <r>
      <rPr>
        <sz val="10"/>
        <rFont val="Arial"/>
        <charset val="134"/>
      </rPr>
      <t xml:space="preserve">Orange
</t>
    </r>
    <r>
      <rPr>
        <sz val="10"/>
        <rFont val="宋体"/>
        <charset val="134"/>
      </rPr>
      <t>绿</t>
    </r>
    <r>
      <rPr>
        <sz val="10"/>
        <rFont val="Arial"/>
        <charset val="134"/>
      </rPr>
      <t xml:space="preserve">green
</t>
    </r>
    <r>
      <rPr>
        <sz val="10"/>
        <rFont val="宋体"/>
        <charset val="134"/>
      </rPr>
      <t>蓝</t>
    </r>
    <r>
      <rPr>
        <sz val="10"/>
        <rFont val="Arial"/>
        <charset val="134"/>
      </rPr>
      <t xml:space="preserve">blue
</t>
    </r>
    <r>
      <rPr>
        <sz val="10"/>
        <rFont val="宋体"/>
        <charset val="134"/>
      </rPr>
      <t>红</t>
    </r>
    <r>
      <rPr>
        <sz val="10"/>
        <rFont val="Arial"/>
        <charset val="134"/>
      </rPr>
      <t xml:space="preserve">red
</t>
    </r>
    <r>
      <rPr>
        <sz val="10"/>
        <rFont val="宋体"/>
        <charset val="134"/>
      </rPr>
      <t>黄</t>
    </r>
    <r>
      <rPr>
        <sz val="10"/>
        <rFont val="Arial"/>
        <charset val="134"/>
      </rPr>
      <t xml:space="preserve">yellow
</t>
    </r>
    <r>
      <rPr>
        <sz val="10"/>
        <rFont val="宋体"/>
        <charset val="134"/>
      </rPr>
      <t>粉</t>
    </r>
    <r>
      <rPr>
        <sz val="10"/>
        <rFont val="Arial"/>
        <charset val="134"/>
      </rPr>
      <t>pink</t>
    </r>
  </si>
  <si>
    <t>140*89*78.5CM</t>
  </si>
  <si>
    <t>29.5KG    
35KG</t>
  </si>
  <si>
    <r>
      <rPr>
        <sz val="9"/>
        <color rgb="FFFF0000"/>
        <rFont val="方正粗黑宋简体"/>
        <charset val="134"/>
      </rPr>
      <t xml:space="preserve">(12V7A*1铅酸电池Lead-acid battery + 12V550*2  电机 motor )                               
</t>
    </r>
    <r>
      <rPr>
        <sz val="9"/>
        <rFont val="方正粗黑宋简体"/>
        <charset val="134"/>
      </rPr>
      <t>2.4G遥控，  前进后退挡位，  仿真引擎声 ，  一键启动 ，   MP3多功能音乐播放器 ， 前后LED大灯，  独立悬挂避震，双驱550*2电机，电瓶12v7A*1,独立双座含安全带，双开门</t>
    </r>
    <r>
      <rPr>
        <sz val="9"/>
        <color rgb="FFFF0000"/>
        <rFont val="方正粗黑宋简体"/>
        <charset val="134"/>
      </rPr>
      <t xml:space="preserve">
</t>
    </r>
    <r>
      <rPr>
        <sz val="9"/>
        <rFont val="方正粗黑宋简体"/>
        <charset val="134"/>
      </rPr>
      <t>2.4G remote control, forward and backward gear, simulation engine sound, one-click start, MP3 multi-function music player, front and rear LED headlights, independent suspension shock absorber, dual drive 550*2 motor, battery 12v7A*1, independent double seat with safety belt, double doors</t>
    </r>
  </si>
  <si>
    <t xml:space="preserve">皮座 Leather seats + 40RMB                                  EVA轮 EVA soft wheel +80RMB   
mp4功能mp4 features + 150RMB  </t>
  </si>
  <si>
    <t>EN71</t>
  </si>
  <si>
    <r>
      <rPr>
        <sz val="11"/>
        <rFont val="Arial"/>
        <charset val="134"/>
      </rPr>
      <t xml:space="preserve">808
</t>
    </r>
    <r>
      <rPr>
        <b/>
        <sz val="11"/>
        <color rgb="FFFF0000"/>
        <rFont val="Arial"/>
        <charset val="134"/>
      </rPr>
      <t>12V7A*1</t>
    </r>
    <r>
      <rPr>
        <sz val="11"/>
        <rFont val="方正粗黑宋简体"/>
        <charset val="134"/>
      </rPr>
      <t>铅酸电池</t>
    </r>
    <r>
      <rPr>
        <sz val="11"/>
        <rFont val="Arial"/>
        <charset val="134"/>
      </rPr>
      <t xml:space="preserve">
Lead-acid battery 
</t>
    </r>
    <r>
      <rPr>
        <b/>
        <sz val="11"/>
        <color rgb="FFFF0000"/>
        <rFont val="Arial"/>
        <charset val="134"/>
      </rPr>
      <t xml:space="preserve"> 12V550*4</t>
    </r>
    <r>
      <rPr>
        <sz val="11"/>
        <rFont val="方正粗黑宋简体"/>
        <charset val="134"/>
      </rPr>
      <t>电机</t>
    </r>
    <r>
      <rPr>
        <sz val="11"/>
        <rFont val="Arial"/>
        <charset val="134"/>
      </rPr>
      <t xml:space="preserve"> motor     </t>
    </r>
  </si>
  <si>
    <t>28.8KG    
33.5KG</t>
  </si>
  <si>
    <r>
      <rPr>
        <sz val="11"/>
        <rFont val="Arial"/>
        <charset val="134"/>
      </rPr>
      <t xml:space="preserve">808
</t>
    </r>
    <r>
      <rPr>
        <b/>
        <sz val="11"/>
        <color rgb="FFFF0000"/>
        <rFont val="Arial"/>
        <charset val="134"/>
      </rPr>
      <t>12V10A*1</t>
    </r>
    <r>
      <rPr>
        <sz val="11"/>
        <rFont val="方正粗黑宋简体"/>
        <charset val="134"/>
      </rPr>
      <t>铅酸电池</t>
    </r>
    <r>
      <rPr>
        <sz val="11"/>
        <rFont val="Arial"/>
        <charset val="134"/>
      </rPr>
      <t xml:space="preserve">
Lead-acid battery 
</t>
    </r>
    <r>
      <rPr>
        <b/>
        <sz val="11"/>
        <color rgb="FFFF0000"/>
        <rFont val="Arial"/>
        <charset val="134"/>
      </rPr>
      <t xml:space="preserve"> 12V550*4</t>
    </r>
    <r>
      <rPr>
        <sz val="11"/>
        <rFont val="方正粗黑宋简体"/>
        <charset val="134"/>
      </rPr>
      <t>电机</t>
    </r>
    <r>
      <rPr>
        <sz val="11"/>
        <rFont val="Arial"/>
        <charset val="134"/>
      </rPr>
      <t xml:space="preserve"> motor     </t>
    </r>
  </si>
  <si>
    <r>
      <rPr>
        <sz val="9"/>
        <color rgb="FFFF0000"/>
        <rFont val="方正粗黑宋简体"/>
        <charset val="134"/>
      </rPr>
      <t xml:space="preserve">(12V7A*1铅酸电池Lead-acid battery + 12V550*4  电机 motor )                               
</t>
    </r>
    <r>
      <rPr>
        <sz val="9"/>
        <rFont val="方正粗黑宋简体"/>
        <charset val="134"/>
      </rPr>
      <t>2.4G遥控，  前进后退挡位，  仿真引擎声 ，  一键启动 ，   MP3多功能音乐播放器 ， 前后LED大灯，  独立悬挂避震，独立双座含安全带，双开门</t>
    </r>
    <r>
      <rPr>
        <sz val="9"/>
        <color rgb="FFFF0000"/>
        <rFont val="方正粗黑宋简体"/>
        <charset val="134"/>
      </rPr>
      <t xml:space="preserve">
</t>
    </r>
    <r>
      <rPr>
        <sz val="9"/>
        <rFont val="方正粗黑宋简体"/>
        <charset val="134"/>
      </rPr>
      <t>2.4G remote control, forward and backward gear, simulation engine sound, one-click start, MP3 multi-function music player, front and rear LED headlights, independent suspension shock absorber, independent double seat with safety belt, double doors</t>
    </r>
  </si>
  <si>
    <r>
      <rPr>
        <sz val="11"/>
        <rFont val="Arial"/>
        <charset val="134"/>
      </rPr>
      <t xml:space="preserve">808
</t>
    </r>
    <r>
      <rPr>
        <b/>
        <sz val="11"/>
        <color rgb="FFFF0000"/>
        <rFont val="Arial"/>
        <charset val="134"/>
      </rPr>
      <t>24V7A*1</t>
    </r>
    <r>
      <rPr>
        <sz val="11"/>
        <rFont val="方正粗黑宋简体"/>
        <charset val="134"/>
      </rPr>
      <t>铅酸电池</t>
    </r>
    <r>
      <rPr>
        <sz val="11"/>
        <rFont val="Arial"/>
        <charset val="134"/>
      </rPr>
      <t xml:space="preserve">
Lead-acid battery 
</t>
    </r>
    <r>
      <rPr>
        <b/>
        <sz val="11"/>
        <color rgb="FFFF0000"/>
        <rFont val="Arial"/>
        <charset val="134"/>
      </rPr>
      <t xml:space="preserve"> 12V550*2</t>
    </r>
    <r>
      <rPr>
        <sz val="11"/>
        <rFont val="方正粗黑宋简体"/>
        <charset val="134"/>
      </rPr>
      <t>电机</t>
    </r>
    <r>
      <rPr>
        <sz val="11"/>
        <rFont val="Arial"/>
        <charset val="134"/>
      </rPr>
      <t xml:space="preserve"> motor     </t>
    </r>
  </si>
  <si>
    <r>
      <rPr>
        <sz val="9"/>
        <color rgb="FFFF0000"/>
        <rFont val="方正粗黑宋简体"/>
        <charset val="134"/>
      </rPr>
      <t xml:space="preserve">(24V10A*1铅酸电池Lead-acid battery + 24V550*2  电机 motor )                               
</t>
    </r>
    <r>
      <rPr>
        <sz val="9"/>
        <rFont val="方正粗黑宋简体"/>
        <charset val="134"/>
      </rPr>
      <t>2.4G遥控，  前进后退挡位，  仿真引擎声 ，  一键启动 ，   MP3多功能音乐播放器 ， 前后LED大灯，  独立悬挂避震，独立双座含安全带，双开门</t>
    </r>
    <r>
      <rPr>
        <sz val="9"/>
        <color rgb="FFFF0000"/>
        <rFont val="方正粗黑宋简体"/>
        <charset val="134"/>
      </rPr>
      <t xml:space="preserve">
</t>
    </r>
    <r>
      <rPr>
        <sz val="9"/>
        <rFont val="方正粗黑宋简体"/>
        <charset val="134"/>
      </rPr>
      <t>2.4G remote control, forward and backward gear, simulation engine sound, one-click start, MP3 multi-function music player, front and rear LED headlights, independent suspension shock absorber, independent double seat with safety belt, double doors</t>
    </r>
  </si>
  <si>
    <t xml:space="preserve">G650
12V7A*1铅酸电池
Lead-acid battery 
 12V390*4电机 motor     </t>
  </si>
  <si>
    <r>
      <rPr>
        <sz val="10"/>
        <rFont val="方正公文小标宋"/>
        <charset val="134"/>
      </rPr>
      <t>红，白，粉</t>
    </r>
    <r>
      <rPr>
        <sz val="10"/>
        <rFont val="Arial"/>
        <charset val="134"/>
      </rPr>
      <t xml:space="preserve">                    Red, white,pink,</t>
    </r>
  </si>
  <si>
    <t>133x84x80CM</t>
  </si>
  <si>
    <t>27KG    
32.5KG</t>
  </si>
  <si>
    <r>
      <rPr>
        <sz val="9"/>
        <color rgb="FFFF0000"/>
        <rFont val="方正粗黑宋简体"/>
        <charset val="134"/>
      </rPr>
      <t xml:space="preserve">(12V10A*1铅酸电池Lead-acid battery + 12V390*4  电机 motor )                               
</t>
    </r>
    <r>
      <rPr>
        <sz val="9"/>
        <rFont val="方正粗黑宋简体"/>
        <charset val="134"/>
      </rPr>
      <t>电量显示，早教功能,LED大灯，usp,sd,mp3,四驱电子摇摆,便携式电瓶,
Power display, early education function,LED headlights, usp,sd,mp3, four-wheel drive electronic swing, portable battery,</t>
    </r>
  </si>
  <si>
    <t xml:space="preserve">皮座 Leather seats + 35RMB                                  充气轮胎 Pneumatic tyre +80RMB   </t>
  </si>
  <si>
    <t xml:space="preserve">G650
12V7A*1铅酸电池
Lead-acid battery 
 12V390*4电机 motor 
烤漆  paint     </t>
  </si>
  <si>
    <r>
      <rPr>
        <b/>
        <sz val="11"/>
        <rFont val="Arial"/>
        <charset val="134"/>
      </rPr>
      <t>5588
12V7AH*1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t>
    </r>
  </si>
  <si>
    <r>
      <rPr>
        <sz val="10"/>
        <rFont val="方正公文小标宋"/>
        <charset val="134"/>
      </rPr>
      <t>红色，黄色，蓝色，白色，</t>
    </r>
    <r>
      <rPr>
        <sz val="10"/>
        <rFont val="Arial"/>
        <charset val="134"/>
      </rPr>
      <t xml:space="preserve">
Red, yellow, blue,white.</t>
    </r>
  </si>
  <si>
    <t>21.5KG/       26.5KG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</si>
  <si>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+ 12V380*4  </t>
    </r>
    <r>
      <rPr>
        <b/>
        <sz val="9"/>
        <color rgb="FFFF0000"/>
        <rFont val="宋体"/>
        <charset val="134"/>
      </rPr>
      <t>电机</t>
    </r>
    <r>
      <rPr>
        <b/>
        <sz val="9"/>
        <color rgb="FFFF0000"/>
        <rFont val="Arial"/>
        <charset val="134"/>
      </rPr>
      <t xml:space="preserve"> motor )                                                     </t>
    </r>
    <r>
      <rPr>
        <b/>
        <sz val="9"/>
        <rFont val="宋体"/>
        <charset val="134"/>
      </rPr>
      <t>LED显示器，四驱380马达，带摇摆，12v7大电瓶，双开门，一键启动，2.4g一对一蓝牙，遥控器，电量显示，早教功能，，英语故事，加大座椅，加大轮子，便捷拉手。</t>
    </r>
    <r>
      <rPr>
        <b/>
        <sz val="9"/>
        <rFont val="Arial"/>
        <charset val="134"/>
      </rPr>
      <t xml:space="preserve">
LED display, four-wheel drive 380 motor, with swing, 12v7 battery, double door, one button start, 2.4g one-to-one Bluetooth, remote control, power display, early education function, English story, large seat, large wheels, convenient handle</t>
    </r>
  </si>
  <si>
    <r>
      <rPr>
        <b/>
        <sz val="11"/>
        <rFont val="Arial"/>
        <charset val="134"/>
      </rPr>
      <t>1188
12V7AH*1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t>
    </r>
  </si>
  <si>
    <r>
      <rPr>
        <b/>
        <sz val="9"/>
        <rFont val="Arial"/>
        <charset val="134"/>
      </rPr>
      <t>130*82*73C</t>
    </r>
    <r>
      <rPr>
        <b/>
        <sz val="9"/>
        <rFont val="宋体"/>
        <charset val="134"/>
      </rPr>
      <t>M</t>
    </r>
  </si>
  <si>
    <t>25KG/       30KG</t>
  </si>
  <si>
    <r>
      <rPr>
        <b/>
        <sz val="11"/>
        <rFont val="Arial"/>
        <charset val="134"/>
      </rPr>
      <t>1188
12V7AH*1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
</t>
    </r>
    <r>
      <rPr>
        <b/>
        <sz val="11"/>
        <rFont val="宋体"/>
        <charset val="134"/>
      </rPr>
      <t>烤漆</t>
    </r>
    <r>
      <rPr>
        <b/>
        <sz val="11"/>
        <rFont val="Arial"/>
        <charset val="134"/>
      </rPr>
      <t xml:space="preserve">
paint</t>
    </r>
  </si>
  <si>
    <r>
      <rPr>
        <sz val="10"/>
        <rFont val="Arial"/>
        <charset val="134"/>
      </rPr>
      <t xml:space="preserve"> </t>
    </r>
    <r>
      <rPr>
        <sz val="10"/>
        <rFont val="方正公文小标宋"/>
        <charset val="134"/>
      </rPr>
      <t>烤漆红色、</t>
    </r>
    <r>
      <rPr>
        <sz val="10"/>
        <rFont val="Arial"/>
        <charset val="134"/>
      </rPr>
      <t xml:space="preserve">
</t>
    </r>
    <r>
      <rPr>
        <sz val="10"/>
        <rFont val="方正公文小标宋"/>
        <charset val="134"/>
      </rPr>
      <t>烤漆香槟金</t>
    </r>
    <r>
      <rPr>
        <sz val="10"/>
        <rFont val="Arial"/>
        <charset val="134"/>
      </rPr>
      <t xml:space="preserve"> </t>
    </r>
    <r>
      <rPr>
        <sz val="10"/>
        <rFont val="方正公文小标宋"/>
        <charset val="134"/>
      </rPr>
      <t>、</t>
    </r>
    <r>
      <rPr>
        <sz val="10"/>
        <rFont val="Arial"/>
        <charset val="134"/>
      </rPr>
      <t xml:space="preserve">                             paint red,
 paint Champagne gold,</t>
    </r>
  </si>
  <si>
    <r>
      <rPr>
        <b/>
        <sz val="11"/>
        <rFont val="Arial"/>
        <charset val="134"/>
      </rPr>
      <t>1288
12V7AH*1</t>
    </r>
    <r>
      <rPr>
        <b/>
        <sz val="11"/>
        <rFont val="宋体"/>
        <charset val="134"/>
      </rPr>
      <t>铅酸电池</t>
    </r>
    <r>
      <rPr>
        <b/>
        <sz val="11"/>
        <rFont val="Arial"/>
        <charset val="134"/>
      </rPr>
      <t xml:space="preserve">
Lead-acid battery 
12V380*4  </t>
    </r>
    <r>
      <rPr>
        <b/>
        <sz val="11"/>
        <rFont val="宋体"/>
        <charset val="134"/>
      </rPr>
      <t>电机</t>
    </r>
    <r>
      <rPr>
        <b/>
        <sz val="11"/>
        <rFont val="Arial"/>
        <charset val="134"/>
      </rPr>
      <t xml:space="preserve"> motor</t>
    </r>
  </si>
  <si>
    <r>
      <rPr>
        <b/>
        <sz val="9"/>
        <rFont val="Arial"/>
        <charset val="134"/>
      </rPr>
      <t>126*86*76C</t>
    </r>
    <r>
      <rPr>
        <b/>
        <sz val="9"/>
        <rFont val="宋体"/>
        <charset val="134"/>
      </rPr>
      <t>M</t>
    </r>
  </si>
  <si>
    <t>24KG/       29KG</t>
  </si>
  <si>
    <t>QD</t>
  </si>
  <si>
    <r>
      <rPr>
        <b/>
        <sz val="11"/>
        <rFont val="Arial"/>
        <charset val="134"/>
      </rPr>
      <t>V90
12V7AH*1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</si>
  <si>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sz val="10"/>
        <rFont val="方正公文小标宋"/>
        <charset val="134"/>
      </rPr>
      <t>绿色，</t>
    </r>
    <r>
      <rPr>
        <sz val="10"/>
        <rFont val="Arial"/>
        <charset val="134"/>
      </rPr>
      <t xml:space="preserve"> </t>
    </r>
    <r>
      <rPr>
        <sz val="10"/>
        <rFont val="方正公文小标宋"/>
        <charset val="134"/>
      </rPr>
      <t>红色，</t>
    </r>
    <r>
      <rPr>
        <sz val="10"/>
        <rFont val="Arial"/>
        <charset val="134"/>
      </rPr>
      <t xml:space="preserve">
</t>
    </r>
    <r>
      <rPr>
        <sz val="10"/>
        <rFont val="方正公文小标宋"/>
        <charset val="134"/>
      </rPr>
      <t>灰色，</t>
    </r>
    <r>
      <rPr>
        <sz val="10"/>
        <rFont val="Arial"/>
        <charset val="134"/>
      </rPr>
      <t xml:space="preserve">
green</t>
    </r>
    <r>
      <rPr>
        <sz val="10"/>
        <rFont val="方正公文小标宋"/>
        <charset val="134"/>
      </rPr>
      <t>，</t>
    </r>
    <r>
      <rPr>
        <sz val="10"/>
        <rFont val="Arial"/>
        <charset val="134"/>
      </rPr>
      <t>red</t>
    </r>
    <r>
      <rPr>
        <sz val="10"/>
        <rFont val="方正公文小标宋"/>
        <charset val="134"/>
      </rPr>
      <t>，</t>
    </r>
    <r>
      <rPr>
        <sz val="10"/>
        <rFont val="Arial"/>
        <charset val="134"/>
      </rPr>
      <t>gray</t>
    </r>
    <r>
      <rPr>
        <sz val="10"/>
        <rFont val="方正公文小标宋"/>
        <charset val="134"/>
      </rPr>
      <t>，</t>
    </r>
  </si>
  <si>
    <t>138*82*77CM</t>
  </si>
  <si>
    <t>29KG/       32KG</t>
  </si>
  <si>
    <r>
      <rPr>
        <b/>
        <sz val="9"/>
        <color rgb="FFFF0000"/>
        <rFont val="Arial"/>
        <charset val="134"/>
      </rPr>
      <t>(12V7AH*1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一键中控面板，</t>
    </r>
    <r>
      <rPr>
        <b/>
        <sz val="9"/>
        <rFont val="Arial"/>
        <charset val="134"/>
      </rPr>
      <t>LED</t>
    </r>
    <r>
      <rPr>
        <b/>
        <sz val="9"/>
        <rFont val="宋体"/>
        <charset val="134"/>
      </rPr>
      <t>仿真灯板，车身内饰氛围灯，加厚加宽脚踏板，整车</t>
    </r>
    <r>
      <rPr>
        <b/>
        <sz val="9"/>
        <rFont val="Arial"/>
        <charset val="134"/>
      </rPr>
      <t>LED</t>
    </r>
    <r>
      <rPr>
        <b/>
        <sz val="9"/>
        <rFont val="宋体"/>
        <charset val="134"/>
      </rPr>
      <t>闪烁防撞灯条，</t>
    </r>
    <r>
      <rPr>
        <b/>
        <sz val="9"/>
        <rFont val="Arial"/>
        <charset val="134"/>
      </rPr>
      <t>2.4G</t>
    </r>
    <r>
      <rPr>
        <b/>
        <sz val="9"/>
        <rFont val="宋体"/>
        <charset val="134"/>
      </rPr>
      <t>一对一蓝牙遥控器，仿真超大</t>
    </r>
    <r>
      <rPr>
        <b/>
        <sz val="9"/>
        <rFont val="Arial"/>
        <charset val="134"/>
      </rPr>
      <t>40</t>
    </r>
    <r>
      <rPr>
        <b/>
        <sz val="9"/>
        <rFont val="宋体"/>
        <charset val="134"/>
      </rPr>
      <t>防滑轮胎，前后摇摆功能，电量显示，蓝牙播放器，早教功能，英语故事，动感儿歌，后轮超强减震，车内室宽</t>
    </r>
    <r>
      <rPr>
        <b/>
        <sz val="9"/>
        <rFont val="Arial"/>
        <charset val="134"/>
      </rPr>
      <t>47CM</t>
    </r>
    <r>
      <rPr>
        <b/>
        <sz val="9"/>
        <rFont val="宋体"/>
        <charset val="134"/>
      </rPr>
      <t>、，超大仿真双人座椅，前机盖可打开。</t>
    </r>
    <r>
      <rPr>
        <b/>
        <sz val="9"/>
        <rFont val="Arial"/>
        <charset val="134"/>
      </rPr>
      <t xml:space="preserve">
One-button center control panel, LED simulation light board, body interior atmosphere light, thick and wide foot pedal, vehicle LED flashing anti-collision light bar, 2.4G one to one Bluetooth remote control, simulation of large 40 anti-skid tires, rocking function, power display, Bluetooth player, early education function, English story, dynamic children's song, rear wheel super shock absorber, car interior width 47CM, Large simulated love seat with open front cover.</t>
    </r>
  </si>
  <si>
    <t xml:space="preserve">  皮座椅Leather seats+20RMB                                                       EVA发泡胎EVAfoam tire+75RMB 
液压减震  
Hydraulic shock absorption
+30RMB   </t>
  </si>
  <si>
    <r>
      <rPr>
        <b/>
        <sz val="11"/>
        <rFont val="Arial"/>
        <charset val="134"/>
      </rPr>
      <t>V90
12V10AH*1</t>
    </r>
    <r>
      <rPr>
        <b/>
        <sz val="11"/>
        <rFont val="宋体"/>
        <charset val="134"/>
      </rPr>
      <t>铅酸电池</t>
    </r>
    <r>
      <rPr>
        <b/>
        <sz val="11"/>
        <rFont val="Arial"/>
        <charset val="134"/>
      </rPr>
      <t xml:space="preserve">
Lead-acid battery 
12V390*4  </t>
    </r>
    <r>
      <rPr>
        <b/>
        <sz val="11"/>
        <rFont val="宋体"/>
        <charset val="134"/>
      </rPr>
      <t>电机</t>
    </r>
    <r>
      <rPr>
        <b/>
        <sz val="11"/>
        <rFont val="Arial"/>
        <charset val="134"/>
      </rPr>
      <t xml:space="preserve"> motor</t>
    </r>
  </si>
  <si>
    <r>
      <rPr>
        <b/>
        <sz val="9"/>
        <color rgb="FFFF0000"/>
        <rFont val="Arial"/>
        <charset val="134"/>
      </rPr>
      <t>(12V10AH*1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一键中控面板，</t>
    </r>
    <r>
      <rPr>
        <b/>
        <sz val="9"/>
        <rFont val="Arial"/>
        <charset val="134"/>
      </rPr>
      <t>LED</t>
    </r>
    <r>
      <rPr>
        <b/>
        <sz val="9"/>
        <rFont val="宋体"/>
        <charset val="134"/>
      </rPr>
      <t>仿真灯板，车身内饰氛围灯，加厚加宽脚踏板，整车</t>
    </r>
    <r>
      <rPr>
        <b/>
        <sz val="9"/>
        <rFont val="Arial"/>
        <charset val="134"/>
      </rPr>
      <t>LED</t>
    </r>
    <r>
      <rPr>
        <b/>
        <sz val="9"/>
        <rFont val="宋体"/>
        <charset val="134"/>
      </rPr>
      <t>闪烁防撞灯条，</t>
    </r>
    <r>
      <rPr>
        <b/>
        <sz val="9"/>
        <rFont val="Arial"/>
        <charset val="134"/>
      </rPr>
      <t>2.4G</t>
    </r>
    <r>
      <rPr>
        <b/>
        <sz val="9"/>
        <rFont val="宋体"/>
        <charset val="134"/>
      </rPr>
      <t>一对一蓝牙遥控器，仿真超大</t>
    </r>
    <r>
      <rPr>
        <b/>
        <sz val="9"/>
        <rFont val="Arial"/>
        <charset val="134"/>
      </rPr>
      <t>40</t>
    </r>
    <r>
      <rPr>
        <b/>
        <sz val="9"/>
        <rFont val="宋体"/>
        <charset val="134"/>
      </rPr>
      <t>防滑轮胎，前后摇摆功能，电量显示，蓝牙播放器，早教功能，英语故事，动感儿歌，后轮超强减震，车内室宽</t>
    </r>
    <r>
      <rPr>
        <b/>
        <sz val="9"/>
        <rFont val="Arial"/>
        <charset val="134"/>
      </rPr>
      <t>47CM</t>
    </r>
    <r>
      <rPr>
        <b/>
        <sz val="9"/>
        <rFont val="宋体"/>
        <charset val="134"/>
      </rPr>
      <t>、，超大仿真双人座椅，前机盖可打开。</t>
    </r>
    <r>
      <rPr>
        <b/>
        <sz val="9"/>
        <rFont val="Arial"/>
        <charset val="134"/>
      </rPr>
      <t xml:space="preserve">
One-button center control panel, LED simulation light board, body interior atmosphere light, thick and wide foot pedal, vehicle LED flashing anti-collision light bar, 2.4G one to one Bluetooth remote control, simulation of large 40 anti-skid tires, rocking function, power display, Bluetooth player, early education function, English story, dynamic children's song, rear wheel super shock absorber, car interior width 47CM, Large simulated love seat with open front cover.</t>
    </r>
  </si>
  <si>
    <r>
      <rPr>
        <b/>
        <sz val="9"/>
        <color rgb="FFFF0000"/>
        <rFont val="Arial"/>
        <charset val="134"/>
      </rPr>
      <t>(12V12AH*1</t>
    </r>
    <r>
      <rPr>
        <b/>
        <sz val="9"/>
        <color rgb="FFFF0000"/>
        <rFont val="宋体"/>
        <charset val="134"/>
      </rPr>
      <t>铅酸电池</t>
    </r>
    <r>
      <rPr>
        <b/>
        <sz val="9"/>
        <color rgb="FFFF0000"/>
        <rFont val="Arial"/>
        <charset val="134"/>
      </rPr>
      <t xml:space="preserve">Lead-acid battery + 12V390*4  </t>
    </r>
    <r>
      <rPr>
        <b/>
        <sz val="9"/>
        <color rgb="FFFF0000"/>
        <rFont val="宋体"/>
        <charset val="134"/>
      </rPr>
      <t>电机</t>
    </r>
    <r>
      <rPr>
        <b/>
        <sz val="9"/>
        <color rgb="FFFF0000"/>
        <rFont val="Arial"/>
        <charset val="134"/>
      </rPr>
      <t xml:space="preserve"> motor )                                                     </t>
    </r>
    <r>
      <rPr>
        <b/>
        <sz val="9"/>
        <rFont val="宋体"/>
        <charset val="134"/>
      </rPr>
      <t>一键中控面板，</t>
    </r>
    <r>
      <rPr>
        <b/>
        <sz val="9"/>
        <rFont val="Arial"/>
        <charset val="134"/>
      </rPr>
      <t>LED</t>
    </r>
    <r>
      <rPr>
        <b/>
        <sz val="9"/>
        <rFont val="宋体"/>
        <charset val="134"/>
      </rPr>
      <t>仿真灯板，车身内饰氛围灯，加厚加宽脚踏板，整车</t>
    </r>
    <r>
      <rPr>
        <b/>
        <sz val="9"/>
        <rFont val="Arial"/>
        <charset val="134"/>
      </rPr>
      <t>LED</t>
    </r>
    <r>
      <rPr>
        <b/>
        <sz val="9"/>
        <rFont val="宋体"/>
        <charset val="134"/>
      </rPr>
      <t>闪烁防撞灯条，</t>
    </r>
    <r>
      <rPr>
        <b/>
        <sz val="9"/>
        <rFont val="Arial"/>
        <charset val="134"/>
      </rPr>
      <t>2.4G</t>
    </r>
    <r>
      <rPr>
        <b/>
        <sz val="9"/>
        <rFont val="宋体"/>
        <charset val="134"/>
      </rPr>
      <t>一对一蓝牙遥控器，仿真超大</t>
    </r>
    <r>
      <rPr>
        <b/>
        <sz val="9"/>
        <rFont val="Arial"/>
        <charset val="134"/>
      </rPr>
      <t>40</t>
    </r>
    <r>
      <rPr>
        <b/>
        <sz val="9"/>
        <rFont val="宋体"/>
        <charset val="134"/>
      </rPr>
      <t>防滑轮胎，前后摇摆功能，电量显示，蓝牙播放器，早教功能，英语故事，动感儿歌，后轮超强减震，车内室宽</t>
    </r>
    <r>
      <rPr>
        <b/>
        <sz val="9"/>
        <rFont val="Arial"/>
        <charset val="134"/>
      </rPr>
      <t>47CM</t>
    </r>
    <r>
      <rPr>
        <b/>
        <sz val="9"/>
        <rFont val="宋体"/>
        <charset val="134"/>
      </rPr>
      <t>、，超大仿真双人座椅，前机盖可打开。</t>
    </r>
    <r>
      <rPr>
        <b/>
        <sz val="9"/>
        <rFont val="Arial"/>
        <charset val="134"/>
      </rPr>
      <t xml:space="preserve">
One-button center control panel, LED simulation light board, body interior atmosphere light, thick and wide foot pedal, vehicle LED flashing anti-collision light bar, 2.4G one to one Bluetooth remote control, simulation of large 40 anti-skid tires, rocking function, power display, Bluetooth player, early education function, English story, dynamic children's song, rear wheel super shock absorber, car interior width 47CM, Large simulated love seat with open front cover.</t>
    </r>
  </si>
  <si>
    <t xml:space="preserve">916
12V4.5A*1铅酸电池
Lead-acid battery 
 12V390*2 电机 motor     </t>
  </si>
  <si>
    <r>
      <rPr>
        <sz val="10"/>
        <rFont val="方正公文小标宋"/>
        <charset val="134"/>
      </rPr>
      <t>红色，绿色，</t>
    </r>
    <r>
      <rPr>
        <sz val="10"/>
        <rFont val="Arial"/>
        <charset val="134"/>
      </rPr>
      <t xml:space="preserve">
</t>
    </r>
    <r>
      <rPr>
        <sz val="10"/>
        <rFont val="方正公文小标宋"/>
        <charset val="134"/>
      </rPr>
      <t>蓝色，灰色，</t>
    </r>
    <r>
      <rPr>
        <sz val="10"/>
        <rFont val="Arial"/>
        <charset val="134"/>
      </rPr>
      <t xml:space="preserve">                      Red, green,
Blue, grey,</t>
    </r>
  </si>
  <si>
    <t>120*66*63CM</t>
  </si>
  <si>
    <t>21.55KG    
25.55KG</t>
  </si>
  <si>
    <r>
      <rPr>
        <sz val="9"/>
        <color rgb="FFFF0000"/>
        <rFont val="方正粗黑宋简体"/>
        <charset val="134"/>
      </rPr>
      <t xml:space="preserve">(12V4.5A*1铅酸电池Lead-acid battery + 12V390*2  电机 motor )                               
</t>
    </r>
    <r>
      <rPr>
        <sz val="9"/>
        <rFont val="方正粗黑宋简体"/>
        <charset val="134"/>
      </rPr>
      <t>12V4.5电瓶，多功能中控，TF卡，MP3，早教，2.4G遥控，四轮高强度避震，双开门，炫酷灯光，
12V4.5 battery, multi-function central control, TF card, MP3, early education, 2.4G remote control, four-wheel high strength shock absorber, double doors, cool light,</t>
    </r>
  </si>
  <si>
    <t xml:space="preserve">皮座 Leather seats + 25RMB                                  EVA轮 EVA soft wheel +85RMB   </t>
  </si>
  <si>
    <r>
      <rPr>
        <sz val="11"/>
        <rFont val="方正粗黑宋简体"/>
        <charset val="134"/>
      </rPr>
      <t xml:space="preserve">667
</t>
    </r>
    <r>
      <rPr>
        <sz val="11"/>
        <color rgb="FFFF0000"/>
        <rFont val="方正粗黑宋简体"/>
        <charset val="134"/>
      </rPr>
      <t>12V7A*1</t>
    </r>
    <r>
      <rPr>
        <sz val="11"/>
        <rFont val="方正粗黑宋简体"/>
        <charset val="134"/>
      </rPr>
      <t xml:space="preserve">铅酸电池
Lead-acid battery 
</t>
    </r>
    <r>
      <rPr>
        <sz val="11"/>
        <color rgb="FFFF0000"/>
        <rFont val="方正粗黑宋简体"/>
        <charset val="134"/>
      </rPr>
      <t xml:space="preserve"> 540*2 </t>
    </r>
    <r>
      <rPr>
        <sz val="11"/>
        <rFont val="方正粗黑宋简体"/>
        <charset val="134"/>
      </rPr>
      <t xml:space="preserve">电机 motor     </t>
    </r>
  </si>
  <si>
    <t>灰色  Grey
红色   red 
白色   white
玫红 Rose red</t>
  </si>
  <si>
    <t>137*80*79CM</t>
  </si>
  <si>
    <t>31KG    
37KG</t>
  </si>
  <si>
    <r>
      <rPr>
        <sz val="9"/>
        <color theme="1"/>
        <rFont val="方正粗黑宋简体"/>
        <charset val="134"/>
      </rPr>
      <t>采用</t>
    </r>
    <r>
      <rPr>
        <sz val="9"/>
        <color theme="1"/>
        <rFont val="Arial"/>
        <charset val="134"/>
      </rPr>
      <t xml:space="preserve"> </t>
    </r>
    <r>
      <rPr>
        <sz val="9"/>
        <color theme="1"/>
        <rFont val="方正粗黑宋简体"/>
        <charset val="134"/>
      </rPr>
      <t>一键启动开关，前后摆动，双开门，</t>
    </r>
    <r>
      <rPr>
        <sz val="9"/>
        <color theme="1"/>
        <rFont val="Arial"/>
        <charset val="134"/>
      </rPr>
      <t>LED</t>
    </r>
    <r>
      <rPr>
        <sz val="9"/>
        <color theme="1"/>
        <rFont val="方正粗黑宋简体"/>
        <charset val="134"/>
      </rPr>
      <t>大灯，音乐，</t>
    </r>
    <r>
      <rPr>
        <sz val="9"/>
        <color theme="1"/>
        <rFont val="Arial"/>
        <charset val="134"/>
      </rPr>
      <t>MP3</t>
    </r>
    <r>
      <rPr>
        <sz val="9"/>
        <color theme="1"/>
        <rFont val="方正粗黑宋简体"/>
        <charset val="134"/>
      </rPr>
      <t>接口，</t>
    </r>
    <r>
      <rPr>
        <sz val="9"/>
        <color theme="1"/>
        <rFont val="Arial"/>
        <charset val="134"/>
      </rPr>
      <t>USB</t>
    </r>
    <r>
      <rPr>
        <sz val="9"/>
        <color theme="1"/>
        <rFont val="方正粗黑宋简体"/>
        <charset val="134"/>
      </rPr>
      <t>接口，蓝牙功能），</t>
    </r>
    <r>
      <rPr>
        <sz val="9"/>
        <color theme="1"/>
        <rFont val="Arial"/>
        <charset val="134"/>
      </rPr>
      <t>2.4</t>
    </r>
    <r>
      <rPr>
        <sz val="9"/>
        <color theme="1"/>
        <rFont val="方正粗黑宋简体"/>
        <charset val="134"/>
      </rPr>
      <t>蓝牙遥控</t>
    </r>
    <r>
      <rPr>
        <sz val="9"/>
        <color rgb="FFFF0000"/>
        <rFont val="Arial"/>
        <charset val="134"/>
      </rPr>
      <t xml:space="preserve">
</t>
    </r>
    <r>
      <rPr>
        <b/>
        <sz val="9"/>
        <color rgb="FFFF0000"/>
        <rFont val="Arial"/>
        <charset val="134"/>
      </rPr>
      <t>Equipped with a one-touch start switch, front and rear swing function, double doors, LED headlights, music, MP3 interface, USB interface, Bluetooth function), 2.4 GHz Bluetooth remote control</t>
    </r>
  </si>
  <si>
    <t xml:space="preserve">皮座 Leather seats + 20RMB                                  EVA轮 EVA soft wheel +100RMB   </t>
  </si>
  <si>
    <r>
      <rPr>
        <sz val="11"/>
        <rFont val="方正粗黑宋简体"/>
        <charset val="134"/>
      </rPr>
      <t xml:space="preserve">667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 xml:space="preserve">12V380*2 </t>
    </r>
    <r>
      <rPr>
        <sz val="11"/>
        <rFont val="方正粗黑宋简体"/>
        <charset val="134"/>
      </rPr>
      <t xml:space="preserve">电机 motor 
</t>
    </r>
    <r>
      <rPr>
        <sz val="11"/>
        <color rgb="FFFF0000"/>
        <rFont val="方正粗黑宋简体"/>
        <charset val="134"/>
      </rPr>
      <t xml:space="preserve"> 12V540*2</t>
    </r>
    <r>
      <rPr>
        <sz val="11"/>
        <rFont val="方正粗黑宋简体"/>
        <charset val="134"/>
      </rPr>
      <t xml:space="preserve"> 电机 motor    </t>
    </r>
  </si>
  <si>
    <r>
      <rPr>
        <sz val="9"/>
        <rFont val="方正粗黑宋简体"/>
        <charset val="134"/>
      </rPr>
      <t>采用 大电池，前驱380双电机，后驱540双电机。一键启动开关，前后摆动，双开门，LED大灯，音乐，MP3接口，USB接口，蓝牙功能），2.4蓝牙遥控,</t>
    </r>
    <r>
      <rPr>
        <sz val="9"/>
        <color rgb="FFFF0000"/>
        <rFont val="方正粗黑宋简体"/>
        <charset val="134"/>
      </rPr>
      <t xml:space="preserve">
Equipped with a large battery, front-wheel drive with 380 dual motors, and rear-wheel drive with 540 dual motors. One-key start switch, front and rear swivel, double doors, LED headlights, music, MP3 interface, USB interface, Bluetooth function), 2.4 Bluetooth remote control.</t>
    </r>
  </si>
  <si>
    <r>
      <rPr>
        <sz val="11"/>
        <rFont val="方正粗黑宋简体"/>
        <charset val="134"/>
      </rPr>
      <t xml:space="preserve">667
</t>
    </r>
    <r>
      <rPr>
        <sz val="11"/>
        <color rgb="FFFF0000"/>
        <rFont val="方正粗黑宋简体"/>
        <charset val="134"/>
      </rPr>
      <t>12V10A*1</t>
    </r>
    <r>
      <rPr>
        <sz val="11"/>
        <rFont val="方正粗黑宋简体"/>
        <charset val="134"/>
      </rPr>
      <t xml:space="preserve">铅酸电池
Lead-acid battery
 </t>
    </r>
    <r>
      <rPr>
        <sz val="11"/>
        <color rgb="FFFF0000"/>
        <rFont val="方正粗黑宋简体"/>
        <charset val="134"/>
      </rPr>
      <t xml:space="preserve">12V380*2 </t>
    </r>
    <r>
      <rPr>
        <sz val="11"/>
        <rFont val="方正粗黑宋简体"/>
        <charset val="134"/>
      </rPr>
      <t xml:space="preserve">电机 motor 
</t>
    </r>
    <r>
      <rPr>
        <sz val="11"/>
        <color rgb="FFFF0000"/>
        <rFont val="方正粗黑宋简体"/>
        <charset val="134"/>
      </rPr>
      <t xml:space="preserve"> 12V540*2</t>
    </r>
    <r>
      <rPr>
        <sz val="11"/>
        <rFont val="方正粗黑宋简体"/>
        <charset val="134"/>
      </rPr>
      <t xml:space="preserve"> 电机 motor 
+ 烤漆
</t>
    </r>
    <r>
      <rPr>
        <sz val="11"/>
        <color rgb="FFFF0000"/>
        <rFont val="方正粗黑宋简体"/>
        <charset val="134"/>
      </rPr>
      <t>+ paint</t>
    </r>
  </si>
  <si>
    <r>
      <rPr>
        <sz val="9"/>
        <rFont val="方正粗黑宋简体"/>
        <charset val="134"/>
      </rPr>
      <t>采用 大电池，前驱380双电机，后驱540双电机。一键启动开关，前后摆动，双开门，LED大灯，音乐，MP3接口，USB接口，蓝牙功能），2.4蓝牙遥控。烤漆款，更显高档。</t>
    </r>
    <r>
      <rPr>
        <sz val="9"/>
        <color rgb="FFFF0000"/>
        <rFont val="方正粗黑宋简体"/>
        <charset val="134"/>
      </rPr>
      <t xml:space="preserve">
Equipped with a large battery, front-wheel drive model with 380 dual motors, and rear-wheel drive model with 540 dual motors. One-key start switch, front and rear swivel, double doors, LED headlights, music, MP3 interface, USB interface, Bluetooth function), 2.4 Bluetooth remote control. The lacquered model gives a more luxurious appearance.</t>
    </r>
  </si>
  <si>
    <t>HSD</t>
  </si>
  <si>
    <t xml:space="preserve">178D
12V7A*1铅酸电池
Lead-acid battery 
 12V380*4 电机 motor
</t>
  </si>
  <si>
    <r>
      <rPr>
        <sz val="10"/>
        <rFont val="方正公文小标宋"/>
        <charset val="134"/>
      </rPr>
      <t>烤漆黑色</t>
    </r>
    <r>
      <rPr>
        <sz val="10"/>
        <rFont val="Arial"/>
        <charset val="134"/>
      </rPr>
      <t xml:space="preserve">
paint Black</t>
    </r>
    <r>
      <rPr>
        <sz val="10"/>
        <rFont val="方正公文小标宋"/>
        <charset val="134"/>
      </rPr>
      <t xml:space="preserve">
烤漆红色</t>
    </r>
    <r>
      <rPr>
        <sz val="10"/>
        <rFont val="Arial"/>
        <charset val="134"/>
      </rPr>
      <t xml:space="preserve">
paint Red</t>
    </r>
    <r>
      <rPr>
        <sz val="10"/>
        <rFont val="方正公文小标宋"/>
        <charset val="134"/>
      </rPr>
      <t xml:space="preserve">
烤漆灰色
paint gray</t>
    </r>
  </si>
  <si>
    <t>125*72*63CM</t>
  </si>
  <si>
    <t>18.5KG    
23KG</t>
  </si>
  <si>
    <r>
      <rPr>
        <sz val="9"/>
        <color rgb="FFFF0000"/>
        <rFont val="方正粗黑宋简体"/>
        <charset val="134"/>
      </rPr>
      <t xml:space="preserve">(12V7A*1铅酸电池Lead-acid battery +  12V380*4 电机 motor )                               
</t>
    </r>
    <r>
      <rPr>
        <sz val="9"/>
        <rFont val="方正粗黑宋简体"/>
        <charset val="134"/>
      </rPr>
      <t>赛科达12V7AH电池,380*4电机,多功能中控、手机蓝牙,2.4G遥控 可连接手机APP,独立摇摆、减震,皮座、双开门、电量显示 USB 
12V7AH battery,380*4 motor, multi-functional central control, mobile phone Bluetooth,2.4G remote control can be connected to mobile phone APP, independent swing, shock absorption, leather base, double doors, battery level display USB</t>
    </r>
  </si>
  <si>
    <t xml:space="preserve">皮座 Leather seats + 25RMB                                  EVA轮 EVA soft wheel +70RMB   </t>
  </si>
  <si>
    <t>白色
white
红色
Red</t>
  </si>
  <si>
    <t xml:space="preserve">110*68*55CM </t>
  </si>
  <si>
    <t>13.1KG    
16.5KG</t>
  </si>
  <si>
    <r>
      <rPr>
        <sz val="9"/>
        <color rgb="FFFF0000"/>
        <rFont val="方正粗黑宋简体"/>
        <charset val="134"/>
      </rPr>
      <t xml:space="preserve">(12V4.5A*1铅酸电池Lead-acid battery +  12V380*2 电机 motor )                               
</t>
    </r>
    <r>
      <rPr>
        <sz val="9"/>
        <rFont val="方正粗黑宋简体"/>
        <charset val="134"/>
      </rPr>
      <t xml:space="preserve">12V4.5AH电池,380*2电机,多功能中控、手机蓝牙、
2.4G遥控 可连接手机APP,前后摇摆、减震、双开门,电量显示、USB
12V4.5AH battery,380*2 motor, multi-functional central control, mobile phone Bluetooth
The 2.4G remote control can be connected to the mobile phone APP, featuring front and back swing, shock absorption, double doors, battery level display and USB </t>
    </r>
  </si>
  <si>
    <t xml:space="preserve">皮座 Leather seats + 20RMB                                  EVA轮 EVA soft wheel +70RMB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</si>
</sst>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quot;￥&quot;#,##0;[Red]&quot;￥&quot;\-#,##0"/>
    <numFmt numFmtId="169" formatCode="#,##0.00_ "/>
    <numFmt numFmtId="170" formatCode="0.00_);[Red]\(0.00\)"/>
    <numFmt numFmtId="171" formatCode="0_);[Red]\(0\)"/>
    <numFmt numFmtId="172" formatCode="0.00_ "/>
    <numFmt numFmtId="173" formatCode="&quot;￥&quot;#,##0.00_);[Red]\(&quot;￥&quot;#,##0.00\)"/>
    <numFmt numFmtId="174" formatCode="#,##0_);[Red]\(#,##0\)"/>
    <numFmt numFmtId="175" formatCode="0.000_);[Red]\(0.000\)"/>
  </numFmts>
  <fonts count="117">
    <font>
      <sz val="11"/>
      <color theme="1"/>
      <name val="Calibri"/>
      <charset val="162"/>
      <scheme val="minor"/>
    </font>
    <font>
      <b/>
      <sz val="11"/>
      <color rgb="FFFF0000"/>
      <name val="Calibri"/>
      <charset val="134"/>
      <scheme val="minor"/>
    </font>
    <font>
      <sz val="10"/>
      <name val="Times New Roman"/>
      <charset val="134"/>
    </font>
    <font>
      <b/>
      <sz val="10"/>
      <name val="Times New Roman"/>
      <charset val="134"/>
    </font>
    <font>
      <sz val="11"/>
      <color theme="1"/>
      <name val="Arial"/>
      <charset val="134"/>
    </font>
    <font>
      <sz val="11"/>
      <color theme="1"/>
      <name val="Calibri"/>
      <charset val="134"/>
      <scheme val="minor"/>
    </font>
    <font>
      <sz val="11"/>
      <name val="Calibri"/>
      <charset val="134"/>
      <scheme val="minor"/>
    </font>
    <font>
      <sz val="10"/>
      <name val="Arial"/>
      <charset val="134"/>
    </font>
    <font>
      <sz val="10"/>
      <color theme="1"/>
      <name val="Calibri"/>
      <charset val="134"/>
      <scheme val="minor"/>
    </font>
    <font>
      <b/>
      <sz val="11"/>
      <color theme="1"/>
      <name val="Calibri"/>
      <charset val="134"/>
      <scheme val="minor"/>
    </font>
    <font>
      <sz val="9"/>
      <color theme="1"/>
      <name val="Calibri"/>
      <charset val="134"/>
      <scheme val="minor"/>
    </font>
    <font>
      <b/>
      <sz val="11"/>
      <name val="Calibri"/>
      <charset val="134"/>
      <scheme val="minor"/>
    </font>
    <font>
      <b/>
      <sz val="10"/>
      <color rgb="FFFF0000"/>
      <name val="Calibri"/>
      <charset val="134"/>
      <scheme val="minor"/>
    </font>
    <font>
      <b/>
      <sz val="9"/>
      <color rgb="FFFF0000"/>
      <name val="Calibri"/>
      <charset val="134"/>
      <scheme val="minor"/>
    </font>
    <font>
      <b/>
      <sz val="9"/>
      <color rgb="FFFF0000"/>
      <name val="宋体"/>
      <charset val="134"/>
    </font>
    <font>
      <b/>
      <sz val="11"/>
      <color rgb="FFFF0000"/>
      <name val="宋体"/>
      <charset val="134"/>
    </font>
    <font>
      <sz val="10"/>
      <color rgb="FFFF0000"/>
      <name val="方正公文小标宋"/>
      <charset val="134"/>
    </font>
    <font>
      <b/>
      <sz val="10"/>
      <color rgb="FFFF0000"/>
      <name val="宋体"/>
      <charset val="134"/>
    </font>
    <font>
      <b/>
      <sz val="9"/>
      <color rgb="FFFF0000"/>
      <name val="Arial"/>
      <charset val="134"/>
    </font>
    <font>
      <b/>
      <sz val="11"/>
      <color rgb="FFFF0000"/>
      <name val="Arial"/>
      <charset val="134"/>
    </font>
    <font>
      <sz val="10"/>
      <color rgb="FFFF0000"/>
      <name val="Arial"/>
      <charset val="134"/>
    </font>
    <font>
      <b/>
      <sz val="10"/>
      <color rgb="FFFF0000"/>
      <name val="Arial"/>
      <charset val="134"/>
    </font>
    <font>
      <b/>
      <sz val="11"/>
      <name val="宋体"/>
      <charset val="134"/>
    </font>
    <font>
      <sz val="10"/>
      <name val="方正粗黑宋简体"/>
      <charset val="134"/>
    </font>
    <font>
      <b/>
      <sz val="10"/>
      <name val="Arial"/>
      <charset val="134"/>
    </font>
    <font>
      <sz val="10"/>
      <color rgb="FFFF0000"/>
      <name val="方正粗黑宋简体"/>
      <charset val="134"/>
    </font>
    <font>
      <sz val="11"/>
      <color rgb="FFFF0000"/>
      <name val="方正粗黑宋简体"/>
      <charset val="134"/>
    </font>
    <font>
      <sz val="10"/>
      <color indexed="8"/>
      <name val="方正粗黑宋简体"/>
      <charset val="134"/>
    </font>
    <font>
      <sz val="10"/>
      <color rgb="FF000000"/>
      <name val="方正粗黑宋简体"/>
      <charset val="134"/>
    </font>
    <font>
      <b/>
      <sz val="10"/>
      <name val="新宋体"/>
      <charset val="134"/>
    </font>
    <font>
      <sz val="10"/>
      <color rgb="FF0C16E4"/>
      <name val="方正粗黑宋简体"/>
      <charset val="134"/>
    </font>
    <font>
      <b/>
      <sz val="9"/>
      <name val="Arial"/>
      <charset val="134"/>
    </font>
    <font>
      <b/>
      <sz val="9"/>
      <name val="宋体"/>
      <charset val="134"/>
    </font>
    <font>
      <b/>
      <sz val="9"/>
      <color theme="1"/>
      <name val="宋体"/>
      <charset val="134"/>
    </font>
    <font>
      <sz val="9"/>
      <name val="方正粗黑宋简体"/>
      <charset val="134"/>
    </font>
    <font>
      <b/>
      <sz val="10"/>
      <name val="宋体"/>
      <charset val="134"/>
    </font>
    <font>
      <b/>
      <sz val="9"/>
      <name val="新宋体"/>
      <charset val="134"/>
    </font>
    <font>
      <b/>
      <sz val="9"/>
      <color theme="1"/>
      <name val="Calibri"/>
      <charset val="134"/>
      <scheme val="minor"/>
    </font>
    <font>
      <b/>
      <sz val="8"/>
      <name val="Arial"/>
      <charset val="134"/>
    </font>
    <font>
      <b/>
      <sz val="10"/>
      <name val="Calibri"/>
      <charset val="134"/>
      <scheme val="minor"/>
    </font>
    <font>
      <sz val="9"/>
      <color rgb="FF000000"/>
      <name val="Arial"/>
      <charset val="134"/>
    </font>
    <font>
      <sz val="9"/>
      <color rgb="FFFF0000"/>
      <name val="Arial"/>
      <charset val="134"/>
    </font>
    <font>
      <sz val="9"/>
      <color rgb="FFFF0000"/>
      <name val="方正粗黑宋简体"/>
      <charset val="134"/>
    </font>
    <font>
      <sz val="8"/>
      <name val="方正粗黑宋简体"/>
      <charset val="134"/>
    </font>
    <font>
      <sz val="11"/>
      <name val="Arial"/>
      <charset val="134"/>
    </font>
    <font>
      <sz val="10"/>
      <name val="宋体"/>
      <charset val="134"/>
    </font>
    <font>
      <sz val="9"/>
      <color indexed="8"/>
      <name val="Arial"/>
      <charset val="134"/>
    </font>
    <font>
      <sz val="8"/>
      <color indexed="8"/>
      <name val="Arial"/>
      <charset val="134"/>
    </font>
    <font>
      <sz val="9"/>
      <color theme="1"/>
      <name val="方正粗黑宋简体"/>
      <charset val="134"/>
    </font>
    <font>
      <b/>
      <sz val="8"/>
      <color rgb="FFFF0000"/>
      <name val="Arial"/>
      <charset val="134"/>
    </font>
    <font>
      <sz val="9"/>
      <color rgb="FF0509BB"/>
      <name val="方正粗黑宋简体"/>
      <charset val="134"/>
    </font>
    <font>
      <sz val="8"/>
      <color rgb="FF0C16E4"/>
      <name val="Arial"/>
      <charset val="134"/>
    </font>
    <font>
      <sz val="11"/>
      <name val="宋体"/>
      <charset val="134"/>
    </font>
    <font>
      <sz val="10"/>
      <name val="方正大标宋简体"/>
      <charset val="134"/>
    </font>
    <font>
      <sz val="9"/>
      <name val="宋体"/>
      <charset val="134"/>
    </font>
    <font>
      <sz val="10"/>
      <color rgb="FF000000"/>
      <name val="Arial"/>
      <charset val="134"/>
    </font>
    <font>
      <sz val="10"/>
      <color indexed="8"/>
      <name val="Arial"/>
      <charset val="134"/>
    </font>
    <font>
      <sz val="8"/>
      <color rgb="FFFF0000"/>
      <name val="Arial"/>
      <charset val="134"/>
    </font>
    <font>
      <sz val="9"/>
      <color theme="1"/>
      <name val="宋体"/>
      <charset val="134"/>
    </font>
    <font>
      <sz val="11"/>
      <color rgb="FF0509BB"/>
      <name val="方正粗黑宋简体"/>
      <charset val="134"/>
    </font>
    <font>
      <b/>
      <sz val="12"/>
      <color rgb="FF0509BB"/>
      <name val="新宋体"/>
      <charset val="134"/>
    </font>
    <font>
      <b/>
      <sz val="11"/>
      <name val="Arial"/>
      <charset val="134"/>
    </font>
    <font>
      <sz val="10"/>
      <color rgb="FF0509BB"/>
      <name val="方正粗黑宋简体"/>
      <charset val="134"/>
    </font>
    <font>
      <sz val="10"/>
      <name val="方正公文小标宋"/>
      <charset val="134"/>
    </font>
    <font>
      <sz val="9"/>
      <color theme="1"/>
      <name val="Arial"/>
      <charset val="134"/>
    </font>
    <font>
      <sz val="8"/>
      <color rgb="FF0509BB"/>
      <name val="方正粗黑宋简体"/>
      <charset val="134"/>
    </font>
    <font>
      <sz val="9"/>
      <color indexed="8"/>
      <name val="方正粗黑宋简体"/>
      <charset val="134"/>
    </font>
    <font>
      <sz val="12"/>
      <color rgb="FFFF0000"/>
      <name val="方正粗黑宋简体"/>
      <charset val="134"/>
    </font>
    <font>
      <b/>
      <sz val="9"/>
      <color theme="1"/>
      <name val="Arial"/>
      <charset val="134"/>
    </font>
    <font>
      <b/>
      <sz val="9"/>
      <color indexed="8"/>
      <name val="方正粗黑宋简体"/>
      <charset val="134"/>
    </font>
    <font>
      <b/>
      <sz val="14"/>
      <name val="宋体"/>
      <charset val="134"/>
    </font>
    <font>
      <sz val="11"/>
      <name val="方正粗黑宋简体"/>
      <charset val="134"/>
    </font>
    <font>
      <sz val="9"/>
      <color rgb="FF000000"/>
      <name val="方正粗黑宋简体"/>
      <charset val="134"/>
    </font>
    <font>
      <b/>
      <sz val="11"/>
      <color rgb="FFFF0000"/>
      <name val="方正粗黑宋简体"/>
      <charset val="134"/>
    </font>
    <font>
      <sz val="10"/>
      <name val="标准粗黑"/>
      <charset val="134"/>
    </font>
    <font>
      <b/>
      <sz val="9"/>
      <name val="方正粗黑宋简体"/>
      <charset val="134"/>
    </font>
    <font>
      <b/>
      <sz val="9"/>
      <color indexed="8"/>
      <name val="Arial"/>
      <charset val="134"/>
    </font>
    <font>
      <b/>
      <sz val="9"/>
      <color rgb="FF000000"/>
      <name val="Arial"/>
      <charset val="134"/>
    </font>
    <font>
      <b/>
      <sz val="10"/>
      <color indexed="8"/>
      <name val="Arial"/>
      <charset val="134"/>
    </font>
    <font>
      <b/>
      <sz val="10"/>
      <color rgb="FF0C16E4"/>
      <name val="Arial"/>
      <charset val="134"/>
    </font>
    <font>
      <sz val="12"/>
      <name val="宋体"/>
      <charset val="134"/>
    </font>
    <font>
      <sz val="16"/>
      <name val="宋体"/>
      <charset val="134"/>
    </font>
    <font>
      <b/>
      <sz val="20"/>
      <name val="宋体"/>
      <charset val="134"/>
    </font>
    <font>
      <b/>
      <sz val="16"/>
      <name val="Times New Roman"/>
      <charset val="134"/>
    </font>
    <font>
      <b/>
      <sz val="9"/>
      <name val="Times New Roman"/>
      <charset val="134"/>
    </font>
    <font>
      <b/>
      <sz val="11"/>
      <name val="Times New Roman"/>
      <charset val="134"/>
    </font>
    <font>
      <b/>
      <sz val="12"/>
      <name val="宋体"/>
      <charset val="134"/>
    </font>
    <font>
      <b/>
      <sz val="12"/>
      <color rgb="FFFF0000"/>
      <name val="宋体"/>
      <charset val="134"/>
    </font>
    <font>
      <sz val="8"/>
      <color rgb="FFFF0000"/>
      <name val="方正粗黑宋简体"/>
      <charset val="134"/>
    </font>
    <font>
      <b/>
      <sz val="9"/>
      <color rgb="FFFF0000"/>
      <name val="Times New Roman"/>
      <charset val="134"/>
    </font>
    <font>
      <b/>
      <sz val="8"/>
      <name val="宋体"/>
      <charset val="134"/>
    </font>
    <font>
      <b/>
      <sz val="72"/>
      <color theme="1"/>
      <name val="Calibri"/>
      <charset val="134"/>
      <scheme val="minor"/>
    </font>
    <font>
      <b/>
      <sz val="16"/>
      <color theme="1"/>
      <name val="Calibri"/>
      <charset val="134"/>
      <scheme val="minor"/>
    </font>
    <font>
      <b/>
      <sz val="14"/>
      <color rgb="FFFF0000"/>
      <name val="Calibri"/>
      <charset val="134"/>
      <scheme val="minor"/>
    </font>
    <font>
      <b/>
      <sz val="18"/>
      <color theme="1"/>
      <name val="Calibri"/>
      <charset val="134"/>
      <scheme val="minor"/>
    </font>
    <font>
      <b/>
      <sz val="14"/>
      <color theme="1"/>
      <name val="Calibri"/>
      <charset val="134"/>
      <scheme val="minor"/>
    </font>
    <font>
      <b/>
      <sz val="36"/>
      <color theme="1"/>
      <name val="Calibri"/>
      <charset val="134"/>
      <scheme val="minor"/>
    </font>
    <font>
      <sz val="9"/>
      <name val="??"/>
      <charset val="134"/>
    </font>
    <font>
      <sz val="11"/>
      <color rgb="FFFF0000"/>
      <name val="Arial"/>
      <charset val="134"/>
    </font>
    <font>
      <b/>
      <sz val="10"/>
      <name val="方正粗黑宋简体"/>
      <charset val="134"/>
    </font>
    <font>
      <sz val="9"/>
      <color rgb="FFFF0000"/>
      <name val="宋体"/>
      <charset val="134"/>
    </font>
    <font>
      <sz val="10"/>
      <color rgb="FF0509BB"/>
      <name val="Arial"/>
      <charset val="134"/>
    </font>
    <font>
      <sz val="10"/>
      <color rgb="FF0509BB"/>
      <name val="宋体"/>
      <charset val="134"/>
    </font>
    <font>
      <sz val="9"/>
      <name val="Arial"/>
      <charset val="134"/>
    </font>
    <font>
      <b/>
      <sz val="10"/>
      <name val="方正公文小标宋"/>
      <charset val="134"/>
    </font>
    <font>
      <b/>
      <sz val="9"/>
      <color rgb="FFFF0000"/>
      <name val="方正粗黑宋简体"/>
      <charset val="134"/>
    </font>
    <font>
      <b/>
      <sz val="11"/>
      <name val="方正粗黑宋简体"/>
      <charset val="134"/>
    </font>
    <font>
      <sz val="9"/>
      <color rgb="FF0509BB"/>
      <name val="Arial"/>
      <charset val="134"/>
    </font>
    <font>
      <sz val="8"/>
      <color rgb="FF0509BB"/>
      <name val="Arial"/>
      <charset val="134"/>
    </font>
    <font>
      <sz val="10"/>
      <color rgb="FFFF0000"/>
      <name val="宋体"/>
      <charset val="134"/>
    </font>
    <font>
      <b/>
      <sz val="11"/>
      <color theme="0"/>
      <name val="Calibri"/>
      <charset val="134"/>
      <scheme val="minor"/>
    </font>
    <font>
      <sz val="9"/>
      <color rgb="FF0509BB"/>
      <name val="宋体"/>
      <charset val="134"/>
    </font>
    <font>
      <b/>
      <sz val="16"/>
      <color rgb="FFFF0000"/>
      <name val="Calibri"/>
      <charset val="134"/>
      <scheme val="minor"/>
    </font>
    <font>
      <sz val="11"/>
      <color rgb="FF0509BB"/>
      <name val="Arial"/>
      <charset val="134"/>
    </font>
    <font>
      <b/>
      <sz val="11"/>
      <color theme="1"/>
      <name val="Arial"/>
      <charset val="134"/>
    </font>
    <font>
      <b/>
      <sz val="11"/>
      <color theme="1"/>
      <name val="宋体"/>
      <charset val="134"/>
    </font>
    <font>
      <sz val="11"/>
      <color theme="1"/>
      <name val="宋体"/>
      <charset val="134"/>
    </font>
  </fonts>
  <fills count="6">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xf numFmtId="0" fontId="7" fillId="0" borderId="0"/>
    <xf numFmtId="0" fontId="7" fillId="0" borderId="0"/>
    <xf numFmtId="0" fontId="97" fillId="0" borderId="0"/>
    <xf numFmtId="0" fontId="80" fillId="0" borderId="0">
      <alignment vertical="center"/>
    </xf>
  </cellStyleXfs>
  <cellXfs count="232">
    <xf numFmtId="0" fontId="0" fillId="0" borderId="0" xfId="0"/>
    <xf numFmtId="0" fontId="1" fillId="2" borderId="0" xfId="0" applyFont="1" applyFill="1" applyAlignment="1">
      <alignment horizontal="center" vertical="center" wrapText="1"/>
    </xf>
    <xf numFmtId="0" fontId="2" fillId="0" borderId="0" xfId="1" applyFont="1" applyFill="1" applyAlignment="1">
      <alignment vertical="center"/>
    </xf>
    <xf numFmtId="0" fontId="2" fillId="0" borderId="0" xfId="1" applyFont="1" applyFill="1" applyAlignment="1"/>
    <xf numFmtId="0" fontId="3" fillId="0" borderId="0" xfId="1" applyFont="1" applyFill="1" applyAlignment="1">
      <alignment horizontal="center" vertical="center" wrapText="1"/>
    </xf>
    <xf numFmtId="0" fontId="4" fillId="0" borderId="0" xfId="0" applyFont="1" applyFill="1" applyAlignment="1" applyProtection="1">
      <alignment vertical="center"/>
    </xf>
    <xf numFmtId="0" fontId="5" fillId="0" borderId="0" xfId="0" applyFont="1" applyFill="1" applyAlignment="1">
      <alignment vertical="center"/>
    </xf>
    <xf numFmtId="0" fontId="6" fillId="0" borderId="0" xfId="0" applyFont="1" applyFill="1" applyAlignment="1">
      <alignment vertical="center"/>
    </xf>
    <xf numFmtId="0" fontId="7" fillId="0" borderId="0" xfId="0" applyFont="1" applyFill="1" applyAlignment="1">
      <alignment vertical="center"/>
    </xf>
    <xf numFmtId="0" fontId="8" fillId="0" borderId="0" xfId="0" applyFont="1" applyFill="1" applyAlignment="1">
      <alignment vertical="center"/>
    </xf>
    <xf numFmtId="0" fontId="1" fillId="0" borderId="0" xfId="0" applyFont="1" applyFill="1" applyAlignment="1">
      <alignment vertical="center"/>
    </xf>
    <xf numFmtId="0" fontId="9" fillId="0" borderId="0" xfId="0" applyFont="1" applyFill="1" applyAlignment="1">
      <alignment vertical="center"/>
    </xf>
    <xf numFmtId="0" fontId="10" fillId="0" borderId="0" xfId="0" applyFont="1" applyFill="1" applyAlignment="1">
      <alignment vertical="center"/>
    </xf>
    <xf numFmtId="169" fontId="10" fillId="0" borderId="0" xfId="0" applyNumberFormat="1" applyFont="1" applyFill="1" applyAlignment="1">
      <alignment vertical="center"/>
    </xf>
    <xf numFmtId="170" fontId="14" fillId="3" borderId="1" xfId="2" applyNumberFormat="1" applyFont="1" applyFill="1" applyBorder="1" applyAlignment="1">
      <alignment horizontal="center" vertical="center"/>
    </xf>
    <xf numFmtId="170" fontId="15" fillId="3" borderId="1" xfId="2" applyNumberFormat="1" applyFont="1" applyFill="1" applyBorder="1" applyAlignment="1">
      <alignment horizontal="center" vertical="center"/>
    </xf>
    <xf numFmtId="170" fontId="16" fillId="3" borderId="1" xfId="2" applyNumberFormat="1" applyFont="1" applyFill="1" applyBorder="1" applyAlignment="1">
      <alignment horizontal="center" vertical="center"/>
    </xf>
    <xf numFmtId="170" fontId="17" fillId="3" borderId="1" xfId="2" applyNumberFormat="1" applyFont="1" applyFill="1" applyBorder="1" applyAlignment="1">
      <alignment horizontal="center" vertical="center"/>
    </xf>
    <xf numFmtId="0" fontId="14" fillId="3" borderId="1" xfId="0" applyNumberFormat="1" applyFont="1" applyFill="1" applyBorder="1" applyAlignment="1">
      <alignment horizontal="center" vertical="center" wrapText="1"/>
    </xf>
    <xf numFmtId="169" fontId="14" fillId="3" borderId="1" xfId="2" applyNumberFormat="1" applyFont="1" applyFill="1" applyBorder="1" applyAlignment="1">
      <alignment horizontal="center" vertical="center"/>
    </xf>
    <xf numFmtId="0" fontId="14" fillId="3" borderId="1" xfId="1" applyFont="1" applyFill="1" applyBorder="1" applyAlignment="1">
      <alignment horizontal="center" vertical="center"/>
    </xf>
    <xf numFmtId="0" fontId="14" fillId="3" borderId="2" xfId="0" applyNumberFormat="1" applyFont="1" applyFill="1" applyBorder="1" applyAlignment="1" applyProtection="1">
      <alignment horizontal="center" vertical="center" wrapText="1"/>
      <protection locked="0"/>
    </xf>
    <xf numFmtId="0" fontId="14" fillId="3" borderId="3" xfId="0" applyNumberFormat="1" applyFont="1" applyFill="1" applyBorder="1" applyAlignment="1">
      <alignment horizontal="center" vertical="center" wrapText="1"/>
    </xf>
    <xf numFmtId="0" fontId="14" fillId="3" borderId="1" xfId="1" applyFont="1" applyFill="1" applyBorder="1" applyAlignment="1">
      <alignment horizontal="center" vertical="center" wrapText="1"/>
    </xf>
    <xf numFmtId="0" fontId="14" fillId="3" borderId="0" xfId="1" applyFont="1" applyFill="1" applyAlignment="1">
      <alignment horizontal="center" vertical="center"/>
    </xf>
    <xf numFmtId="170" fontId="18" fillId="3" borderId="1" xfId="2" applyNumberFormat="1" applyFont="1" applyFill="1" applyBorder="1" applyAlignment="1">
      <alignment horizontal="center" vertical="center"/>
    </xf>
    <xf numFmtId="170" fontId="19" fillId="3" borderId="1" xfId="2" applyNumberFormat="1" applyFont="1" applyFill="1" applyBorder="1" applyAlignment="1">
      <alignment horizontal="center" vertical="center"/>
    </xf>
    <xf numFmtId="170" fontId="20" fillId="3" borderId="1" xfId="2" applyNumberFormat="1" applyFont="1" applyFill="1" applyBorder="1" applyAlignment="1">
      <alignment horizontal="center" vertical="center"/>
    </xf>
    <xf numFmtId="170" fontId="21" fillId="3" borderId="1" xfId="2" applyNumberFormat="1" applyFont="1" applyFill="1" applyBorder="1" applyAlignment="1">
      <alignment horizontal="center" vertical="center"/>
    </xf>
    <xf numFmtId="0" fontId="18" fillId="3" borderId="1" xfId="0" applyFont="1" applyFill="1" applyBorder="1" applyAlignment="1">
      <alignment horizontal="center" vertical="center" wrapText="1"/>
    </xf>
    <xf numFmtId="169" fontId="18" fillId="3" borderId="1" xfId="2" applyNumberFormat="1" applyFont="1" applyFill="1" applyBorder="1" applyAlignment="1">
      <alignment horizontal="center" vertical="center"/>
    </xf>
    <xf numFmtId="0" fontId="18" fillId="3" borderId="1" xfId="1" applyFont="1" applyFill="1" applyBorder="1" applyAlignment="1">
      <alignment horizontal="center" vertical="center"/>
    </xf>
    <xf numFmtId="0" fontId="21" fillId="3" borderId="1" xfId="0" applyNumberFormat="1" applyFont="1" applyFill="1" applyBorder="1" applyAlignment="1">
      <alignment horizontal="center" vertical="center"/>
    </xf>
    <xf numFmtId="0" fontId="18" fillId="3" borderId="1" xfId="0" applyNumberFormat="1" applyFont="1" applyFill="1" applyBorder="1" applyAlignment="1">
      <alignment horizontal="center" vertical="center" wrapText="1"/>
    </xf>
    <xf numFmtId="170" fontId="22" fillId="0" borderId="1" xfId="2"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171" fontId="24" fillId="0" borderId="1" xfId="3" applyNumberFormat="1" applyFont="1" applyFill="1" applyBorder="1" applyAlignment="1">
      <alignment horizontal="center" vertical="center" wrapText="1"/>
    </xf>
    <xf numFmtId="164" fontId="25" fillId="0" borderId="1" xfId="0" applyNumberFormat="1" applyFont="1" applyFill="1" applyBorder="1" applyAlignment="1">
      <alignment horizontal="center" vertical="center" wrapText="1"/>
    </xf>
    <xf numFmtId="164" fontId="26" fillId="0" borderId="1" xfId="0" applyNumberFormat="1" applyFont="1" applyFill="1" applyBorder="1" applyAlignment="1">
      <alignment horizontal="center" vertical="center" wrapText="1"/>
    </xf>
    <xf numFmtId="0" fontId="27" fillId="0" borderId="4" xfId="0" applyFont="1" applyFill="1" applyBorder="1" applyAlignment="1">
      <alignment horizontal="center" vertical="center" wrapText="1"/>
    </xf>
    <xf numFmtId="172" fontId="28"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29" fillId="0" borderId="1" xfId="0" applyFont="1" applyFill="1" applyBorder="1" applyAlignment="1">
      <alignment horizontal="left" vertical="center" wrapText="1"/>
    </xf>
    <xf numFmtId="0" fontId="25" fillId="3" borderId="5" xfId="0" applyFont="1" applyFill="1" applyBorder="1" applyAlignment="1">
      <alignment horizontal="center" vertical="center" wrapText="1"/>
    </xf>
    <xf numFmtId="0" fontId="30" fillId="4" borderId="4" xfId="0" applyFont="1" applyFill="1" applyBorder="1" applyAlignment="1">
      <alignment horizontal="center" vertical="center" wrapText="1"/>
    </xf>
    <xf numFmtId="0" fontId="23" fillId="4" borderId="1" xfId="0" applyFont="1" applyFill="1" applyBorder="1" applyAlignment="1">
      <alignment horizontal="center" vertical="center" wrapText="1"/>
    </xf>
    <xf numFmtId="171" fontId="31" fillId="0" borderId="1" xfId="3" applyNumberFormat="1" applyFont="1" applyFill="1" applyBorder="1" applyAlignment="1">
      <alignment horizontal="center" vertical="center" wrapText="1"/>
    </xf>
    <xf numFmtId="0" fontId="32" fillId="0" borderId="1" xfId="0" applyFont="1" applyFill="1" applyBorder="1" applyAlignment="1">
      <alignment horizontal="center" vertical="center" wrapText="1"/>
    </xf>
    <xf numFmtId="0" fontId="33" fillId="0" borderId="1" xfId="0" applyFont="1" applyFill="1" applyBorder="1" applyAlignment="1">
      <alignment horizontal="left" vertical="center" wrapText="1"/>
    </xf>
    <xf numFmtId="0" fontId="21" fillId="3" borderId="3" xfId="0" applyNumberFormat="1" applyFont="1" applyFill="1" applyBorder="1" applyAlignment="1">
      <alignment horizontal="center" vertical="center"/>
    </xf>
    <xf numFmtId="0" fontId="30" fillId="4" borderId="5" xfId="0" applyFont="1" applyFill="1" applyBorder="1" applyAlignment="1">
      <alignment horizontal="center" vertical="center" wrapText="1"/>
    </xf>
    <xf numFmtId="0" fontId="34" fillId="0" borderId="1" xfId="0" applyFont="1" applyFill="1" applyBorder="1" applyAlignment="1">
      <alignment horizontal="center" vertical="center" wrapText="1"/>
    </xf>
    <xf numFmtId="170" fontId="35" fillId="0" borderId="1" xfId="2" applyNumberFormat="1" applyFont="1" applyFill="1" applyBorder="1" applyAlignment="1">
      <alignment horizontal="center" vertical="center" wrapText="1"/>
    </xf>
    <xf numFmtId="0" fontId="36" fillId="0" borderId="1" xfId="0" applyFont="1" applyFill="1" applyBorder="1" applyAlignment="1">
      <alignment horizontal="left" vertical="center" wrapText="1"/>
    </xf>
    <xf numFmtId="0" fontId="37" fillId="0" borderId="1" xfId="0" applyFont="1" applyFill="1" applyBorder="1" applyAlignment="1">
      <alignment horizontal="center" vertical="center" wrapText="1"/>
    </xf>
    <xf numFmtId="170" fontId="38" fillId="0" borderId="1" xfId="2" applyNumberFormat="1" applyFont="1" applyFill="1" applyBorder="1" applyAlignment="1">
      <alignment horizontal="center" vertical="center" wrapText="1"/>
    </xf>
    <xf numFmtId="0" fontId="39" fillId="5" borderId="1" xfId="0" applyFont="1" applyFill="1" applyBorder="1" applyAlignment="1">
      <alignment horizontal="center" vertical="center" wrapText="1"/>
    </xf>
    <xf numFmtId="171" fontId="31" fillId="5" borderId="1" xfId="3" applyNumberFormat="1" applyFont="1" applyFill="1" applyBorder="1" applyAlignment="1">
      <alignment horizontal="center" vertical="center" wrapText="1"/>
    </xf>
    <xf numFmtId="173" fontId="18" fillId="5" borderId="1" xfId="3" applyNumberFormat="1" applyFont="1" applyFill="1" applyBorder="1" applyAlignment="1">
      <alignment horizontal="center" vertical="center" wrapText="1"/>
    </xf>
    <xf numFmtId="173" fontId="18" fillId="5" borderId="1" xfId="2" applyNumberFormat="1" applyFont="1" applyFill="1" applyBorder="1" applyAlignment="1">
      <alignment horizontal="center" vertical="center" wrapText="1"/>
    </xf>
    <xf numFmtId="1" fontId="31" fillId="5" borderId="1" xfId="1" applyNumberFormat="1" applyFont="1" applyFill="1" applyBorder="1" applyAlignment="1">
      <alignment horizontal="center" vertical="center" wrapText="1"/>
    </xf>
    <xf numFmtId="170" fontId="40" fillId="5" borderId="1" xfId="0" applyNumberFormat="1" applyFont="1" applyFill="1" applyBorder="1" applyAlignment="1">
      <alignment horizontal="center" vertical="center" wrapText="1"/>
    </xf>
    <xf numFmtId="0" fontId="31" fillId="5" borderId="1" xfId="1" applyFont="1" applyFill="1" applyBorder="1" applyAlignment="1">
      <alignment horizontal="center" vertical="center" wrapText="1"/>
    </xf>
    <xf numFmtId="1" fontId="32" fillId="5" borderId="1" xfId="1" applyNumberFormat="1" applyFont="1" applyFill="1" applyBorder="1" applyAlignment="1">
      <alignment horizontal="center" vertical="center" wrapText="1"/>
    </xf>
    <xf numFmtId="0" fontId="41" fillId="3" borderId="5" xfId="0" applyFont="1" applyFill="1" applyBorder="1" applyAlignment="1">
      <alignment horizontal="center" vertical="center" wrapText="1"/>
    </xf>
    <xf numFmtId="0" fontId="18" fillId="3" borderId="1" xfId="0" applyNumberFormat="1" applyFont="1" applyFill="1" applyBorder="1" applyAlignment="1">
      <alignment horizontal="center" vertical="center"/>
    </xf>
    <xf numFmtId="0" fontId="42" fillId="5" borderId="1" xfId="0" applyFont="1" applyFill="1" applyBorder="1" applyAlignment="1">
      <alignment horizontal="center" vertical="center" wrapText="1"/>
    </xf>
    <xf numFmtId="0" fontId="38" fillId="5" borderId="1" xfId="1" applyFont="1" applyFill="1" applyBorder="1" applyAlignment="1">
      <alignment horizontal="center" vertical="center" wrapText="1"/>
    </xf>
    <xf numFmtId="0" fontId="3" fillId="0" borderId="0" xfId="1" applyFont="1" applyFill="1" applyBorder="1" applyAlignment="1">
      <alignment horizontal="center" vertical="center" wrapText="1"/>
    </xf>
    <xf numFmtId="0" fontId="24" fillId="0" borderId="1" xfId="0" applyFont="1" applyFill="1" applyBorder="1" applyAlignment="1">
      <alignment horizontal="center" vertical="center" wrapText="1"/>
    </xf>
    <xf numFmtId="0" fontId="43" fillId="0" borderId="1" xfId="0" applyFont="1" applyFill="1" applyBorder="1" applyAlignment="1">
      <alignment horizontal="center" vertical="center" wrapText="1"/>
    </xf>
    <xf numFmtId="173" fontId="19" fillId="5" borderId="1" xfId="2" applyNumberFormat="1" applyFont="1" applyFill="1" applyBorder="1" applyAlignment="1">
      <alignment horizontal="center" vertical="center" wrapText="1"/>
    </xf>
    <xf numFmtId="170" fontId="31" fillId="5" borderId="1" xfId="0" applyNumberFormat="1" applyFont="1" applyFill="1" applyBorder="1" applyAlignment="1">
      <alignment horizontal="center" vertical="center" wrapText="1"/>
    </xf>
    <xf numFmtId="0" fontId="44" fillId="5" borderId="1" xfId="0" applyFont="1" applyFill="1" applyBorder="1" applyAlignment="1">
      <alignment horizontal="center" vertical="center" wrapText="1"/>
    </xf>
    <xf numFmtId="0" fontId="45" fillId="5" borderId="1" xfId="0" applyFont="1" applyFill="1" applyBorder="1" applyAlignment="1">
      <alignment horizontal="center" vertical="center" wrapText="1"/>
    </xf>
    <xf numFmtId="171" fontId="24" fillId="5" borderId="1" xfId="3" applyNumberFormat="1" applyFont="1" applyFill="1" applyBorder="1" applyAlignment="1">
      <alignment horizontal="center" vertical="center" wrapText="1"/>
    </xf>
    <xf numFmtId="164" fontId="19" fillId="5" borderId="1" xfId="0" applyNumberFormat="1" applyFont="1" applyFill="1" applyBorder="1" applyAlignment="1">
      <alignment horizontal="center" vertical="center" wrapText="1"/>
    </xf>
    <xf numFmtId="0" fontId="46" fillId="5" borderId="4" xfId="0" applyFont="1" applyFill="1" applyBorder="1" applyAlignment="1">
      <alignment horizontal="center" vertical="center" wrapText="1"/>
    </xf>
    <xf numFmtId="0" fontId="47" fillId="5" borderId="1" xfId="0" applyFont="1" applyFill="1" applyBorder="1" applyAlignment="1">
      <alignment horizontal="center" vertical="center" wrapText="1"/>
    </xf>
    <xf numFmtId="0" fontId="48" fillId="5" borderId="1" xfId="0" applyFont="1" applyFill="1" applyBorder="1" applyAlignment="1">
      <alignment horizontal="left" vertical="center" wrapText="1"/>
    </xf>
    <xf numFmtId="0" fontId="49" fillId="3" borderId="1" xfId="0" applyNumberFormat="1" applyFont="1" applyFill="1" applyBorder="1" applyAlignment="1">
      <alignment horizontal="center" vertical="center"/>
    </xf>
    <xf numFmtId="0" fontId="50" fillId="5" borderId="4" xfId="0" applyFont="1" applyFill="1" applyBorder="1" applyAlignment="1">
      <alignment horizontal="center" vertical="center" wrapText="1"/>
    </xf>
    <xf numFmtId="0" fontId="51" fillId="5" borderId="4" xfId="0" applyFont="1" applyFill="1" applyBorder="1" applyAlignment="1">
      <alignment horizontal="center" vertical="center" wrapText="1"/>
    </xf>
    <xf numFmtId="0" fontId="23" fillId="5" borderId="1" xfId="0" applyFont="1" applyFill="1" applyBorder="1" applyAlignment="1">
      <alignment horizontal="center" vertical="center" wrapText="1"/>
    </xf>
    <xf numFmtId="0" fontId="52" fillId="0" borderId="1" xfId="0" applyFont="1" applyFill="1" applyBorder="1" applyAlignment="1">
      <alignment horizontal="center" vertical="center" wrapText="1"/>
    </xf>
    <xf numFmtId="0" fontId="53" fillId="5" borderId="1" xfId="0" applyFont="1" applyFill="1" applyBorder="1" applyAlignment="1">
      <alignment horizontal="center" vertical="center" wrapText="1"/>
    </xf>
    <xf numFmtId="0" fontId="41" fillId="5" borderId="4" xfId="0" applyFont="1" applyFill="1" applyBorder="1" applyAlignment="1">
      <alignment horizontal="center" vertical="center" wrapText="1"/>
    </xf>
    <xf numFmtId="0" fontId="54" fillId="5" borderId="1" xfId="0" applyFont="1" applyFill="1" applyBorder="1" applyAlignment="1">
      <alignment horizontal="left" vertical="center" wrapText="1"/>
    </xf>
    <xf numFmtId="170" fontId="55" fillId="5" borderId="1" xfId="0" applyNumberFormat="1" applyFont="1" applyFill="1" applyBorder="1" applyAlignment="1">
      <alignment horizontal="center" vertical="center" wrapText="1"/>
    </xf>
    <xf numFmtId="0" fontId="56" fillId="5" borderId="1" xfId="0" applyFont="1" applyFill="1" applyBorder="1" applyAlignment="1">
      <alignment horizontal="center" vertical="center" wrapText="1"/>
    </xf>
    <xf numFmtId="0" fontId="57" fillId="3" borderId="5" xfId="0" applyFont="1" applyFill="1" applyBorder="1" applyAlignment="1">
      <alignment horizontal="center" vertical="center" wrapText="1"/>
    </xf>
    <xf numFmtId="0" fontId="20" fillId="5" borderId="4" xfId="0" applyFont="1" applyFill="1" applyBorder="1" applyAlignment="1">
      <alignment horizontal="center" vertical="center" wrapText="1"/>
    </xf>
    <xf numFmtId="0" fontId="44" fillId="0" borderId="1" xfId="0" applyFont="1" applyFill="1" applyBorder="1" applyAlignment="1">
      <alignment horizontal="center" vertical="center" wrapText="1"/>
    </xf>
    <xf numFmtId="0" fontId="58" fillId="5" borderId="1" xfId="0" applyFont="1" applyFill="1" applyBorder="1" applyAlignment="1">
      <alignment horizontal="left" vertical="center" wrapText="1"/>
    </xf>
    <xf numFmtId="0" fontId="59" fillId="5" borderId="4" xfId="0" applyFont="1" applyFill="1" applyBorder="1" applyAlignment="1">
      <alignment horizontal="center" vertical="center" wrapText="1"/>
    </xf>
    <xf numFmtId="0" fontId="60" fillId="5" borderId="4" xfId="0" applyFont="1" applyFill="1" applyBorder="1" applyAlignment="1">
      <alignment horizontal="center" vertical="center" wrapText="1"/>
    </xf>
    <xf numFmtId="0" fontId="61" fillId="0" borderId="1" xfId="0" applyFont="1" applyFill="1" applyBorder="1" applyAlignment="1">
      <alignment horizontal="center" vertical="center" wrapText="1"/>
    </xf>
    <xf numFmtId="0" fontId="62" fillId="5" borderId="4" xfId="0" applyFont="1" applyFill="1" applyBorder="1" applyAlignment="1">
      <alignment horizontal="center" vertical="center" wrapText="1"/>
    </xf>
    <xf numFmtId="0" fontId="63" fillId="5" borderId="1" xfId="0" applyFont="1" applyFill="1" applyBorder="1" applyAlignment="1">
      <alignment horizontal="center" vertical="center" wrapText="1"/>
    </xf>
    <xf numFmtId="0" fontId="64" fillId="5" borderId="1" xfId="0" applyFont="1" applyFill="1" applyBorder="1" applyAlignment="1">
      <alignment horizontal="left" vertical="center" wrapText="1"/>
    </xf>
    <xf numFmtId="0" fontId="65" fillId="5" borderId="4" xfId="0" applyFont="1" applyFill="1" applyBorder="1" applyAlignment="1">
      <alignment horizontal="center" vertical="center" wrapText="1"/>
    </xf>
    <xf numFmtId="0" fontId="32" fillId="5" borderId="1" xfId="0" applyFont="1" applyFill="1" applyBorder="1" applyAlignment="1">
      <alignment horizontal="left" vertical="center" wrapText="1"/>
    </xf>
    <xf numFmtId="0" fontId="41" fillId="5" borderId="1" xfId="0" applyFont="1" applyFill="1" applyBorder="1" applyAlignment="1">
      <alignment horizontal="center" vertical="center" wrapText="1"/>
    </xf>
    <xf numFmtId="0" fontId="58" fillId="5" borderId="1" xfId="0" applyFont="1" applyFill="1" applyBorder="1" applyAlignment="1">
      <alignment horizontal="center" vertical="center" wrapText="1"/>
    </xf>
    <xf numFmtId="170" fontId="3" fillId="5" borderId="1" xfId="2" applyNumberFormat="1" applyFont="1" applyFill="1" applyBorder="1" applyAlignment="1">
      <alignment horizontal="center" vertical="center" wrapText="1"/>
    </xf>
    <xf numFmtId="0" fontId="61" fillId="5" borderId="1" xfId="0" applyFont="1" applyFill="1" applyBorder="1" applyAlignment="1">
      <alignment horizontal="center" vertical="center" wrapText="1"/>
    </xf>
    <xf numFmtId="0" fontId="35" fillId="5" borderId="1" xfId="0" applyFont="1" applyFill="1" applyBorder="1" applyAlignment="1">
      <alignment horizontal="center" vertical="center" wrapText="1"/>
    </xf>
    <xf numFmtId="173" fontId="19" fillId="5" borderId="1" xfId="3" applyNumberFormat="1" applyFont="1" applyFill="1" applyBorder="1" applyAlignment="1">
      <alignment horizontal="center" vertical="center" wrapText="1"/>
    </xf>
    <xf numFmtId="169" fontId="66" fillId="5" borderId="4" xfId="0" applyNumberFormat="1" applyFont="1" applyFill="1" applyBorder="1" applyAlignment="1">
      <alignment horizontal="center" vertical="center" wrapText="1"/>
    </xf>
    <xf numFmtId="1" fontId="32" fillId="5" borderId="1" xfId="1" applyNumberFormat="1" applyFont="1" applyFill="1" applyBorder="1" applyAlignment="1">
      <alignment horizontal="left" vertical="center" wrapText="1"/>
    </xf>
    <xf numFmtId="173" fontId="15" fillId="5" borderId="1" xfId="3" applyNumberFormat="1" applyFont="1" applyFill="1" applyBorder="1" applyAlignment="1">
      <alignment horizontal="center" vertical="center" wrapText="1"/>
    </xf>
    <xf numFmtId="1" fontId="18" fillId="5" borderId="1" xfId="1" applyNumberFormat="1" applyFont="1" applyFill="1" applyBorder="1" applyAlignment="1">
      <alignment horizontal="center" vertical="center" wrapText="1"/>
    </xf>
    <xf numFmtId="0" fontId="19" fillId="5" borderId="1" xfId="0" applyFont="1" applyFill="1" applyBorder="1" applyAlignment="1">
      <alignment horizontal="center" vertical="center" wrapText="1"/>
    </xf>
    <xf numFmtId="0" fontId="67" fillId="5" borderId="1" xfId="0" applyFont="1" applyFill="1" applyBorder="1" applyAlignment="1">
      <alignment horizontal="center" vertical="center" wrapText="1"/>
    </xf>
    <xf numFmtId="1" fontId="35" fillId="5" borderId="1" xfId="1" applyNumberFormat="1" applyFont="1" applyFill="1" applyBorder="1" applyAlignment="1">
      <alignment horizontal="left" vertical="center" wrapText="1"/>
    </xf>
    <xf numFmtId="0" fontId="25" fillId="5" borderId="1" xfId="0" applyFont="1" applyFill="1" applyBorder="1" applyAlignment="1">
      <alignment horizontal="center" vertical="center" wrapText="1"/>
    </xf>
    <xf numFmtId="0" fontId="43" fillId="5" borderId="1" xfId="0" applyFont="1" applyFill="1" applyBorder="1" applyAlignment="1">
      <alignment horizontal="center" vertical="center" wrapText="1"/>
    </xf>
    <xf numFmtId="0" fontId="34" fillId="5" borderId="1" xfId="0" applyFont="1" applyFill="1" applyBorder="1" applyAlignment="1">
      <alignment horizontal="center" vertical="center" wrapText="1"/>
    </xf>
    <xf numFmtId="1" fontId="68" fillId="5" borderId="1" xfId="1" applyNumberFormat="1" applyFont="1" applyFill="1" applyBorder="1" applyAlignment="1">
      <alignment horizontal="left" vertical="center" wrapText="1"/>
    </xf>
    <xf numFmtId="169" fontId="69" fillId="5" borderId="4" xfId="0" applyNumberFormat="1" applyFont="1" applyFill="1" applyBorder="1" applyAlignment="1">
      <alignment horizontal="center" vertical="center" wrapText="1"/>
    </xf>
    <xf numFmtId="0" fontId="7" fillId="5" borderId="1" xfId="0" applyFont="1" applyFill="1" applyBorder="1" applyAlignment="1">
      <alignment horizontal="center" vertical="center" wrapText="1"/>
    </xf>
    <xf numFmtId="170" fontId="3" fillId="0" borderId="1" xfId="2" applyNumberFormat="1" applyFont="1" applyFill="1" applyBorder="1" applyAlignment="1">
      <alignment horizontal="center" vertical="center" wrapText="1"/>
    </xf>
    <xf numFmtId="0" fontId="42" fillId="0" borderId="1" xfId="0" applyFont="1" applyFill="1" applyBorder="1" applyAlignment="1">
      <alignment horizontal="center" vertical="center" wrapText="1"/>
    </xf>
    <xf numFmtId="0" fontId="70" fillId="0" borderId="6" xfId="4" applyFont="1" applyBorder="1" applyAlignment="1">
      <alignment horizontal="center" vertical="center" wrapText="1"/>
    </xf>
    <xf numFmtId="0" fontId="25" fillId="0" borderId="1" xfId="0" applyFont="1" applyFill="1" applyBorder="1" applyAlignment="1">
      <alignment horizontal="center" vertical="center" wrapText="1"/>
    </xf>
    <xf numFmtId="0" fontId="71" fillId="5" borderId="1" xfId="0" applyFont="1" applyFill="1" applyBorder="1" applyAlignment="1">
      <alignment horizontal="center" vertical="center" wrapText="1"/>
    </xf>
    <xf numFmtId="170" fontId="72" fillId="5" borderId="1" xfId="0" applyNumberFormat="1" applyFont="1" applyFill="1" applyBorder="1" applyAlignment="1">
      <alignment horizontal="center" vertical="center" wrapText="1"/>
    </xf>
    <xf numFmtId="0" fontId="3" fillId="5" borderId="1" xfId="1" applyFont="1" applyFill="1" applyBorder="1" applyAlignment="1">
      <alignment horizontal="center" vertical="center" wrapText="1"/>
    </xf>
    <xf numFmtId="164" fontId="73" fillId="5" borderId="1" xfId="0" applyNumberFormat="1" applyFont="1" applyFill="1" applyBorder="1" applyAlignment="1">
      <alignment horizontal="center" vertical="center" wrapText="1"/>
    </xf>
    <xf numFmtId="0" fontId="66" fillId="5" borderId="4" xfId="0" applyFont="1" applyFill="1" applyBorder="1" applyAlignment="1">
      <alignment horizontal="center" vertical="center" wrapText="1"/>
    </xf>
    <xf numFmtId="1" fontId="33" fillId="5" borderId="1" xfId="1" applyNumberFormat="1" applyFont="1" applyFill="1" applyBorder="1" applyAlignment="1">
      <alignment horizontal="left" vertical="center" wrapText="1"/>
    </xf>
    <xf numFmtId="0" fontId="74" fillId="5" borderId="1" xfId="0" applyFont="1" applyFill="1" applyBorder="1" applyAlignment="1">
      <alignment horizontal="center" vertical="center" wrapText="1"/>
    </xf>
    <xf numFmtId="169" fontId="72" fillId="5" borderId="1" xfId="0" applyNumberFormat="1" applyFont="1" applyFill="1" applyBorder="1" applyAlignment="1">
      <alignment horizontal="center" vertical="center" wrapText="1"/>
    </xf>
    <xf numFmtId="0" fontId="75" fillId="5" borderId="1" xfId="0" applyFont="1" applyFill="1" applyBorder="1" applyAlignment="1">
      <alignment horizontal="center" vertical="center" wrapText="1"/>
    </xf>
    <xf numFmtId="0" fontId="30" fillId="5" borderId="4"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34" fillId="5" borderId="1" xfId="0" applyFont="1" applyFill="1" applyBorder="1" applyAlignment="1">
      <alignment horizontal="left" vertical="center" wrapText="1"/>
    </xf>
    <xf numFmtId="170" fontId="35" fillId="5" borderId="1" xfId="2" applyNumberFormat="1" applyFont="1" applyFill="1" applyBorder="1" applyAlignment="1">
      <alignment horizontal="center" vertical="center" wrapText="1"/>
    </xf>
    <xf numFmtId="0" fontId="72" fillId="5" borderId="4" xfId="0" applyFont="1" applyFill="1" applyBorder="1" applyAlignment="1">
      <alignment horizontal="center" vertical="center" wrapText="1"/>
    </xf>
    <xf numFmtId="0" fontId="76" fillId="5" borderId="4" xfId="0" applyFont="1" applyFill="1" applyBorder="1" applyAlignment="1">
      <alignment horizontal="center" vertical="center" wrapText="1"/>
    </xf>
    <xf numFmtId="169" fontId="77" fillId="5" borderId="1" xfId="0" applyNumberFormat="1" applyFont="1" applyFill="1" applyBorder="1" applyAlignment="1">
      <alignment horizontal="center" vertical="center" wrapText="1"/>
    </xf>
    <xf numFmtId="0" fontId="78" fillId="5" borderId="1" xfId="0" applyFont="1" applyFill="1" applyBorder="1" applyAlignment="1">
      <alignment horizontal="center" vertical="center" wrapText="1"/>
    </xf>
    <xf numFmtId="0" fontId="18" fillId="5" borderId="1" xfId="0" applyFont="1" applyFill="1" applyBorder="1" applyAlignment="1">
      <alignment horizontal="center" vertical="center" wrapText="1"/>
    </xf>
    <xf numFmtId="0" fontId="25" fillId="5" borderId="4" xfId="0" applyFont="1" applyFill="1" applyBorder="1" applyAlignment="1">
      <alignment horizontal="center" vertical="center" wrapText="1"/>
    </xf>
    <xf numFmtId="0" fontId="21" fillId="3" borderId="5" xfId="0" applyFont="1" applyFill="1" applyBorder="1" applyAlignment="1">
      <alignment horizontal="center" vertical="center" wrapText="1"/>
    </xf>
    <xf numFmtId="0" fontId="79" fillId="5" borderId="4" xfId="0" applyFont="1" applyFill="1" applyBorder="1" applyAlignment="1">
      <alignment horizontal="center" vertical="center" wrapText="1"/>
    </xf>
    <xf numFmtId="0" fontId="23" fillId="5" borderId="1" xfId="0" applyFont="1" applyFill="1" applyBorder="1" applyAlignment="1">
      <alignment horizontal="left" vertical="center" wrapText="1"/>
    </xf>
    <xf numFmtId="0" fontId="80" fillId="0" borderId="0" xfId="1" applyFont="1" applyFill="1"/>
    <xf numFmtId="0" fontId="81" fillId="0" borderId="0" xfId="1" applyFont="1" applyFill="1"/>
    <xf numFmtId="0" fontId="5" fillId="0" borderId="0" xfId="0" applyFont="1" applyFill="1" applyAlignment="1"/>
    <xf numFmtId="0" fontId="10" fillId="0" borderId="0" xfId="0" applyFont="1" applyFill="1" applyAlignment="1"/>
    <xf numFmtId="0" fontId="3" fillId="0" borderId="1" xfId="0" applyFont="1" applyFill="1" applyBorder="1" applyAlignment="1"/>
    <xf numFmtId="0" fontId="84" fillId="0" borderId="1" xfId="2" applyFont="1" applyFill="1" applyBorder="1" applyAlignment="1">
      <alignment horizontal="center" vertical="center" wrapText="1"/>
    </xf>
    <xf numFmtId="0" fontId="3" fillId="0" borderId="1" xfId="2" applyFont="1" applyFill="1" applyBorder="1" applyAlignment="1">
      <alignment horizontal="center" vertical="center" wrapText="1"/>
    </xf>
    <xf numFmtId="174" fontId="3" fillId="0" borderId="1" xfId="2" applyNumberFormat="1" applyFont="1" applyFill="1" applyBorder="1" applyAlignment="1">
      <alignment horizontal="center" vertical="center" wrapText="1"/>
    </xf>
    <xf numFmtId="173" fontId="3" fillId="0" borderId="1" xfId="2" applyNumberFormat="1" applyFont="1" applyFill="1" applyBorder="1" applyAlignment="1"/>
    <xf numFmtId="0" fontId="86" fillId="0" borderId="1" xfId="1" applyFont="1" applyFill="1" applyBorder="1"/>
    <xf numFmtId="0" fontId="87" fillId="0" borderId="1" xfId="1" applyFont="1" applyFill="1" applyBorder="1" applyAlignment="1">
      <alignment horizontal="left"/>
    </xf>
    <xf numFmtId="0" fontId="87" fillId="0" borderId="1" xfId="1" applyFont="1" applyFill="1" applyBorder="1" applyAlignment="1"/>
    <xf numFmtId="170" fontId="32" fillId="0" borderId="1" xfId="2" applyNumberFormat="1" applyFont="1" applyFill="1" applyBorder="1" applyAlignment="1">
      <alignment horizontal="center" vertical="center"/>
    </xf>
    <xf numFmtId="170" fontId="32" fillId="0" borderId="1" xfId="2" applyNumberFormat="1" applyFont="1" applyFill="1" applyBorder="1" applyAlignment="1">
      <alignment horizontal="center" vertical="center" wrapText="1"/>
    </xf>
    <xf numFmtId="174" fontId="32" fillId="0" borderId="1" xfId="2" applyNumberFormat="1" applyFont="1" applyFill="1" applyBorder="1" applyAlignment="1">
      <alignment horizontal="center" vertical="center" wrapText="1"/>
    </xf>
    <xf numFmtId="175" fontId="32" fillId="0" borderId="1" xfId="2" applyNumberFormat="1" applyFont="1" applyFill="1" applyBorder="1" applyAlignment="1">
      <alignment horizontal="center" vertical="center"/>
    </xf>
    <xf numFmtId="0" fontId="32" fillId="0" borderId="1" xfId="1" applyFont="1" applyFill="1" applyBorder="1" applyAlignment="1">
      <alignment horizontal="center" vertical="center"/>
    </xf>
    <xf numFmtId="170" fontId="3" fillId="0" borderId="1" xfId="2" applyNumberFormat="1" applyFont="1" applyFill="1" applyBorder="1" applyAlignment="1">
      <alignment horizontal="center" vertical="center"/>
    </xf>
    <xf numFmtId="170" fontId="84" fillId="0" borderId="1" xfId="2" applyNumberFormat="1" applyFont="1" applyFill="1" applyBorder="1" applyAlignment="1">
      <alignment horizontal="center" vertical="center"/>
    </xf>
    <xf numFmtId="175" fontId="3" fillId="0" borderId="1" xfId="2" applyNumberFormat="1" applyFont="1" applyFill="1" applyBorder="1" applyAlignment="1">
      <alignment horizontal="center" vertical="center"/>
    </xf>
    <xf numFmtId="0" fontId="3" fillId="0" borderId="1" xfId="1" applyFont="1" applyFill="1" applyBorder="1" applyAlignment="1">
      <alignment horizontal="center" vertical="center"/>
    </xf>
    <xf numFmtId="0" fontId="84" fillId="0" borderId="1" xfId="1" applyFont="1" applyFill="1" applyBorder="1" applyAlignment="1">
      <alignment horizontal="center" vertical="center"/>
    </xf>
    <xf numFmtId="49" fontId="35" fillId="0" borderId="1" xfId="2" applyNumberFormat="1" applyFont="1" applyFill="1" applyBorder="1" applyAlignment="1">
      <alignment horizontal="center" vertical="center" wrapText="1"/>
    </xf>
    <xf numFmtId="0" fontId="88" fillId="0" borderId="1" xfId="0" applyFont="1" applyFill="1" applyBorder="1" applyAlignment="1">
      <alignment horizontal="center" vertical="center" wrapText="1"/>
    </xf>
    <xf numFmtId="171" fontId="84" fillId="0" borderId="1" xfId="3" applyNumberFormat="1" applyFont="1" applyFill="1" applyBorder="1" applyAlignment="1">
      <alignment horizontal="center" vertical="center" wrapText="1"/>
    </xf>
    <xf numFmtId="171" fontId="89" fillId="0" borderId="1" xfId="3" applyNumberFormat="1" applyFont="1" applyFill="1" applyBorder="1" applyAlignment="1">
      <alignment horizontal="center" vertical="center" wrapText="1"/>
    </xf>
    <xf numFmtId="171" fontId="84" fillId="0" borderId="1" xfId="2" applyNumberFormat="1" applyFont="1" applyFill="1" applyBorder="1" applyAlignment="1">
      <alignment horizontal="center" vertical="center" wrapText="1"/>
    </xf>
    <xf numFmtId="173" fontId="84" fillId="0" borderId="1" xfId="3" applyNumberFormat="1" applyFont="1" applyFill="1" applyBorder="1" applyAlignment="1">
      <alignment horizontal="center" vertical="center" wrapText="1"/>
    </xf>
    <xf numFmtId="173" fontId="89" fillId="0" borderId="1" xfId="2" applyNumberFormat="1" applyFont="1" applyFill="1" applyBorder="1" applyAlignment="1">
      <alignment horizontal="center" vertical="center" wrapText="1"/>
    </xf>
    <xf numFmtId="175" fontId="84" fillId="0" borderId="1" xfId="2" applyNumberFormat="1" applyFont="1" applyFill="1" applyBorder="1" applyAlignment="1">
      <alignment horizontal="center" vertical="center" wrapText="1"/>
    </xf>
    <xf numFmtId="170" fontId="89" fillId="0" borderId="1" xfId="2" applyNumberFormat="1" applyFont="1" applyFill="1" applyBorder="1" applyAlignment="1">
      <alignment horizontal="center" vertical="center" wrapText="1"/>
    </xf>
    <xf numFmtId="0" fontId="84" fillId="0" borderId="1" xfId="1" applyFont="1" applyFill="1" applyBorder="1" applyAlignment="1">
      <alignment horizontal="center" vertical="center" wrapText="1"/>
    </xf>
    <xf numFmtId="0" fontId="89" fillId="0" borderId="1" xfId="1" applyFont="1" applyFill="1" applyBorder="1" applyAlignment="1">
      <alignment horizontal="center" vertical="center" wrapText="1"/>
    </xf>
    <xf numFmtId="1" fontId="90" fillId="0" borderId="1" xfId="1" applyNumberFormat="1" applyFont="1" applyFill="1" applyBorder="1" applyAlignment="1">
      <alignment horizontal="center" vertical="center" wrapText="1"/>
    </xf>
    <xf numFmtId="1" fontId="3" fillId="0" borderId="0" xfId="1" applyNumberFormat="1" applyFont="1" applyFill="1" applyAlignment="1">
      <alignment horizontal="center" vertical="center" wrapText="1"/>
    </xf>
    <xf numFmtId="0" fontId="5" fillId="0" borderId="1" xfId="0" applyFont="1" applyFill="1" applyBorder="1" applyAlignment="1"/>
    <xf numFmtId="0" fontId="10" fillId="0" borderId="1" xfId="0" applyFont="1" applyFill="1" applyBorder="1" applyAlignment="1"/>
    <xf numFmtId="0" fontId="1" fillId="3" borderId="1" xfId="0" applyFont="1" applyFill="1" applyBorder="1" applyAlignment="1">
      <alignment horizontal="center" vertical="center"/>
    </xf>
    <xf numFmtId="0" fontId="5" fillId="0" borderId="1" xfId="0" applyFont="1" applyFill="1" applyBorder="1" applyAlignment="1">
      <alignment vertical="center"/>
    </xf>
    <xf numFmtId="49" fontId="3" fillId="0" borderId="1" xfId="2" applyNumberFormat="1" applyFont="1" applyFill="1" applyBorder="1" applyAlignment="1">
      <alignment horizontal="center" vertical="center" wrapText="1"/>
    </xf>
    <xf numFmtId="0" fontId="5" fillId="0" borderId="0" xfId="0" applyFont="1" applyFill="1" applyAlignment="1">
      <alignment horizontal="center" vertical="center"/>
    </xf>
    <xf numFmtId="0" fontId="1" fillId="2" borderId="0" xfId="0" applyFont="1" applyFill="1" applyAlignment="1">
      <alignment horizontal="center" vertical="center" wrapText="1"/>
    </xf>
    <xf numFmtId="0" fontId="11" fillId="2" borderId="0" xfId="0" applyFont="1" applyFill="1" applyAlignment="1">
      <alignment horizontal="center" vertical="center" wrapText="1"/>
    </xf>
    <xf numFmtId="0" fontId="7" fillId="2" borderId="0" xfId="0" applyFont="1" applyFill="1" applyAlignment="1">
      <alignment horizontal="center" vertical="center" wrapText="1"/>
    </xf>
    <xf numFmtId="0" fontId="12" fillId="2" borderId="0" xfId="0" applyFont="1" applyFill="1" applyAlignment="1">
      <alignment horizontal="center" vertical="center" wrapText="1"/>
    </xf>
    <xf numFmtId="0" fontId="13" fillId="2" borderId="0" xfId="0" applyFont="1" applyFill="1" applyAlignment="1">
      <alignment horizontal="center" vertical="center" wrapText="1"/>
    </xf>
    <xf numFmtId="170" fontId="22" fillId="0" borderId="6" xfId="2" applyNumberFormat="1" applyFont="1" applyFill="1" applyBorder="1" applyAlignment="1">
      <alignment horizontal="center" vertical="center" wrapText="1"/>
    </xf>
    <xf numFmtId="170" fontId="22" fillId="0" borderId="3" xfId="2" applyNumberFormat="1" applyFont="1" applyFill="1" applyBorder="1" applyAlignment="1">
      <alignment horizontal="center" vertical="center" wrapText="1"/>
    </xf>
    <xf numFmtId="0" fontId="34" fillId="0" borderId="6" xfId="0" applyFont="1" applyFill="1" applyBorder="1" applyAlignment="1">
      <alignment horizontal="center" vertical="center" wrapText="1"/>
    </xf>
    <xf numFmtId="0" fontId="34" fillId="0" borderId="3"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95" fillId="0" borderId="0" xfId="0" applyFont="1" applyFill="1" applyAlignment="1">
      <alignment horizontal="center" vertical="center"/>
    </xf>
    <xf numFmtId="0" fontId="96" fillId="0" borderId="0" xfId="0" applyFont="1" applyFill="1" applyAlignment="1">
      <alignment horizontal="center" vertical="center"/>
    </xf>
    <xf numFmtId="49" fontId="83" fillId="0" borderId="4" xfId="2" applyNumberFormat="1" applyFont="1" applyFill="1" applyBorder="1" applyAlignment="1">
      <alignment horizontal="center"/>
    </xf>
    <xf numFmtId="49" fontId="83" fillId="0" borderId="7" xfId="2" applyNumberFormat="1" applyFont="1" applyFill="1" applyBorder="1" applyAlignment="1">
      <alignment horizontal="center"/>
    </xf>
    <xf numFmtId="49" fontId="85" fillId="0" borderId="4" xfId="2" applyNumberFormat="1" applyFont="1" applyFill="1" applyBorder="1" applyAlignment="1">
      <alignment horizontal="center" vertical="center"/>
    </xf>
    <xf numFmtId="49" fontId="85" fillId="0" borderId="7" xfId="2" applyNumberFormat="1" applyFont="1" applyFill="1" applyBorder="1" applyAlignment="1">
      <alignment horizontal="center" vertical="center"/>
    </xf>
    <xf numFmtId="0" fontId="3" fillId="0" borderId="1" xfId="0" applyFont="1" applyFill="1" applyBorder="1" applyAlignment="1"/>
    <xf numFmtId="0" fontId="35" fillId="0" borderId="1" xfId="0" applyFont="1" applyFill="1" applyBorder="1" applyAlignment="1"/>
    <xf numFmtId="173" fontId="3" fillId="0" borderId="1" xfId="2" applyNumberFormat="1" applyFont="1" applyFill="1" applyBorder="1" applyAlignment="1">
      <alignment horizontal="center" vertical="center"/>
    </xf>
    <xf numFmtId="0" fontId="86" fillId="0" borderId="1" xfId="1" applyFont="1" applyFill="1" applyBorder="1" applyAlignment="1">
      <alignment horizontal="center"/>
    </xf>
    <xf numFmtId="14" fontId="86" fillId="0" borderId="1" xfId="1" applyNumberFormat="1" applyFont="1" applyFill="1" applyBorder="1" applyAlignment="1">
      <alignment horizontal="center"/>
    </xf>
    <xf numFmtId="0" fontId="92" fillId="0" borderId="4" xfId="0" applyFont="1" applyFill="1" applyBorder="1" applyAlignment="1">
      <alignment horizontal="center" vertical="center" wrapText="1"/>
    </xf>
    <xf numFmtId="0" fontId="92" fillId="0" borderId="7" xfId="0" applyFont="1" applyFill="1" applyBorder="1" applyAlignment="1">
      <alignment horizontal="center" vertical="center" wrapText="1"/>
    </xf>
    <xf numFmtId="0" fontId="92" fillId="0" borderId="8" xfId="0" applyFont="1" applyFill="1" applyBorder="1" applyAlignment="1">
      <alignment horizontal="center" vertical="center" wrapText="1"/>
    </xf>
    <xf numFmtId="0" fontId="92" fillId="0" borderId="1" xfId="0" applyFont="1" applyFill="1" applyBorder="1" applyAlignment="1">
      <alignment horizontal="center" vertical="center"/>
    </xf>
    <xf numFmtId="0" fontId="93" fillId="0" borderId="4"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94" fillId="0" borderId="1" xfId="0" applyFont="1" applyFill="1" applyBorder="1" applyAlignment="1">
      <alignment horizontal="center" vertical="center"/>
    </xf>
    <xf numFmtId="0" fontId="94" fillId="0" borderId="1" xfId="0" applyFont="1" applyFill="1" applyBorder="1" applyAlignment="1">
      <alignment horizontal="center" vertical="center" wrapText="1"/>
    </xf>
    <xf numFmtId="49" fontId="82" fillId="0" borderId="4" xfId="2" applyNumberFormat="1" applyFont="1" applyFill="1" applyBorder="1" applyAlignment="1">
      <alignment horizontal="center"/>
    </xf>
    <xf numFmtId="49" fontId="82" fillId="0" borderId="7" xfId="2" applyNumberFormat="1" applyFont="1" applyFill="1" applyBorder="1" applyAlignment="1">
      <alignment horizontal="center"/>
    </xf>
    <xf numFmtId="49" fontId="32" fillId="0" borderId="7" xfId="2" applyNumberFormat="1" applyFont="1" applyFill="1" applyBorder="1" applyAlignment="1">
      <alignment horizontal="center"/>
    </xf>
    <xf numFmtId="49" fontId="82" fillId="0" borderId="8" xfId="2" applyNumberFormat="1" applyFont="1" applyFill="1" applyBorder="1" applyAlignment="1">
      <alignment horizontal="center"/>
    </xf>
    <xf numFmtId="49" fontId="84" fillId="0" borderId="7" xfId="2" applyNumberFormat="1" applyFont="1" applyFill="1" applyBorder="1" applyAlignment="1">
      <alignment horizontal="center"/>
    </xf>
    <xf numFmtId="49" fontId="83" fillId="0" borderId="8" xfId="2" applyNumberFormat="1" applyFont="1" applyFill="1" applyBorder="1" applyAlignment="1">
      <alignment horizontal="center"/>
    </xf>
    <xf numFmtId="49" fontId="85" fillId="0" borderId="1" xfId="2" applyNumberFormat="1" applyFont="1" applyFill="1" applyBorder="1" applyAlignment="1">
      <alignment horizontal="center" vertical="center"/>
    </xf>
    <xf numFmtId="49" fontId="84" fillId="0" borderId="1" xfId="2" applyNumberFormat="1" applyFont="1" applyFill="1" applyBorder="1" applyAlignment="1">
      <alignment horizontal="center" vertical="center"/>
    </xf>
    <xf numFmtId="49" fontId="22" fillId="0" borderId="1" xfId="2" applyNumberFormat="1" applyFont="1" applyFill="1" applyBorder="1" applyAlignment="1">
      <alignment horizontal="center" vertical="center" wrapText="1"/>
    </xf>
    <xf numFmtId="0" fontId="91" fillId="0" borderId="1" xfId="0" applyFont="1" applyFill="1" applyBorder="1" applyAlignment="1">
      <alignment horizontal="center" vertical="center" wrapText="1"/>
    </xf>
    <xf numFmtId="0" fontId="9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0" xfId="0" applyAlignment="1">
      <alignment horizontal="center"/>
    </xf>
  </cellXfs>
  <cellStyles count="5">
    <cellStyle name="0,0_x000d__x000a_NA_x000d__x000a_" xfId="1" xr:uid="{00000000-0005-0000-0000-000031000000}"/>
    <cellStyle name="Normal" xfId="0" builtinId="0"/>
    <cellStyle name="Normal_Feuil1" xfId="3" xr:uid="{00000000-0005-0000-0000-000033000000}"/>
    <cellStyle name="常规 2 2" xfId="4" xr:uid="{00000000-0005-0000-0000-000034000000}"/>
    <cellStyle name="常规_Sheet1" xfId="2" xr:uid="{00000000-0005-0000-0000-000032000000}"/>
  </cellStyles>
  <dxfs count="0"/>
  <tableStyles count="0" defaultTableStyle="TableStyleMedium9" defaultPivotStyle="PivotStyleLight16"/>
  <colors>
    <mruColors>
      <color rgb="FF0000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 /><Relationship Id="rId18" Type="http://schemas.openxmlformats.org/officeDocument/2006/relationships/worksheet" Target="worksheets/sheet18.xml" /><Relationship Id="rId26" Type="http://schemas.openxmlformats.org/officeDocument/2006/relationships/worksheet" Target="worksheets/sheet26.xml" /><Relationship Id="rId39" Type="http://schemas.openxmlformats.org/officeDocument/2006/relationships/worksheet" Target="worksheets/sheet39.xml" /><Relationship Id="rId21" Type="http://schemas.openxmlformats.org/officeDocument/2006/relationships/worksheet" Target="worksheets/sheet21.xml" /><Relationship Id="rId34" Type="http://schemas.openxmlformats.org/officeDocument/2006/relationships/worksheet" Target="worksheets/sheet34.xml" /><Relationship Id="rId42" Type="http://schemas.openxmlformats.org/officeDocument/2006/relationships/worksheet" Target="worksheets/sheet42.xml" /><Relationship Id="rId47" Type="http://schemas.openxmlformats.org/officeDocument/2006/relationships/worksheet" Target="worksheets/sheet47.xml" /><Relationship Id="rId50" Type="http://schemas.openxmlformats.org/officeDocument/2006/relationships/worksheet" Target="worksheets/sheet50.xml" /><Relationship Id="rId55" Type="http://schemas.openxmlformats.org/officeDocument/2006/relationships/worksheet" Target="worksheets/sheet55.xml" /><Relationship Id="rId63" Type="http://schemas.openxmlformats.org/officeDocument/2006/relationships/worksheet" Target="worksheets/sheet63.xml" /><Relationship Id="rId68" Type="http://schemas.openxmlformats.org/officeDocument/2006/relationships/worksheet" Target="worksheets/sheet68.xml" /><Relationship Id="rId7" Type="http://schemas.openxmlformats.org/officeDocument/2006/relationships/worksheet" Target="worksheets/sheet7.xml" /><Relationship Id="rId71" Type="http://schemas.openxmlformats.org/officeDocument/2006/relationships/theme" Target="theme/theme1.xml" /><Relationship Id="rId2" Type="http://schemas.openxmlformats.org/officeDocument/2006/relationships/worksheet" Target="worksheets/sheet2.xml" /><Relationship Id="rId16" Type="http://schemas.openxmlformats.org/officeDocument/2006/relationships/worksheet" Target="worksheets/sheet16.xml" /><Relationship Id="rId29" Type="http://schemas.openxmlformats.org/officeDocument/2006/relationships/worksheet" Target="worksheets/sheet29.xml" /><Relationship Id="rId11" Type="http://schemas.openxmlformats.org/officeDocument/2006/relationships/worksheet" Target="worksheets/sheet11.xml" /><Relationship Id="rId24" Type="http://schemas.openxmlformats.org/officeDocument/2006/relationships/worksheet" Target="worksheets/sheet24.xml" /><Relationship Id="rId32" Type="http://schemas.openxmlformats.org/officeDocument/2006/relationships/worksheet" Target="worksheets/sheet32.xml" /><Relationship Id="rId37" Type="http://schemas.openxmlformats.org/officeDocument/2006/relationships/worksheet" Target="worksheets/sheet37.xml" /><Relationship Id="rId40" Type="http://schemas.openxmlformats.org/officeDocument/2006/relationships/worksheet" Target="worksheets/sheet40.xml" /><Relationship Id="rId45" Type="http://schemas.openxmlformats.org/officeDocument/2006/relationships/worksheet" Target="worksheets/sheet45.xml" /><Relationship Id="rId53" Type="http://schemas.openxmlformats.org/officeDocument/2006/relationships/worksheet" Target="worksheets/sheet53.xml" /><Relationship Id="rId58" Type="http://schemas.openxmlformats.org/officeDocument/2006/relationships/worksheet" Target="worksheets/sheet58.xml" /><Relationship Id="rId66" Type="http://schemas.openxmlformats.org/officeDocument/2006/relationships/worksheet" Target="worksheets/sheet66.xml" /><Relationship Id="rId74" Type="http://schemas.openxmlformats.org/officeDocument/2006/relationships/calcChain" Target="calcChain.xml" /><Relationship Id="rId5" Type="http://schemas.openxmlformats.org/officeDocument/2006/relationships/worksheet" Target="worksheets/sheet5.xml" /><Relationship Id="rId15" Type="http://schemas.openxmlformats.org/officeDocument/2006/relationships/worksheet" Target="worksheets/sheet15.xml" /><Relationship Id="rId23" Type="http://schemas.openxmlformats.org/officeDocument/2006/relationships/worksheet" Target="worksheets/sheet23.xml" /><Relationship Id="rId28" Type="http://schemas.openxmlformats.org/officeDocument/2006/relationships/worksheet" Target="worksheets/sheet28.xml" /><Relationship Id="rId36" Type="http://schemas.openxmlformats.org/officeDocument/2006/relationships/worksheet" Target="worksheets/sheet36.xml" /><Relationship Id="rId49" Type="http://schemas.openxmlformats.org/officeDocument/2006/relationships/worksheet" Target="worksheets/sheet49.xml" /><Relationship Id="rId57" Type="http://schemas.openxmlformats.org/officeDocument/2006/relationships/worksheet" Target="worksheets/sheet57.xml" /><Relationship Id="rId61" Type="http://schemas.openxmlformats.org/officeDocument/2006/relationships/worksheet" Target="worksheets/sheet61.xml" /><Relationship Id="rId10" Type="http://schemas.openxmlformats.org/officeDocument/2006/relationships/worksheet" Target="worksheets/sheet10.xml" /><Relationship Id="rId19" Type="http://schemas.openxmlformats.org/officeDocument/2006/relationships/worksheet" Target="worksheets/sheet19.xml" /><Relationship Id="rId31" Type="http://schemas.openxmlformats.org/officeDocument/2006/relationships/worksheet" Target="worksheets/sheet31.xml" /><Relationship Id="rId44" Type="http://schemas.openxmlformats.org/officeDocument/2006/relationships/worksheet" Target="worksheets/sheet44.xml" /><Relationship Id="rId52" Type="http://schemas.openxmlformats.org/officeDocument/2006/relationships/worksheet" Target="worksheets/sheet52.xml" /><Relationship Id="rId60" Type="http://schemas.openxmlformats.org/officeDocument/2006/relationships/worksheet" Target="worksheets/sheet60.xml" /><Relationship Id="rId65" Type="http://schemas.openxmlformats.org/officeDocument/2006/relationships/worksheet" Target="worksheets/sheet65.xml" /><Relationship Id="rId73"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 Id="rId22" Type="http://schemas.openxmlformats.org/officeDocument/2006/relationships/worksheet" Target="worksheets/sheet22.xml" /><Relationship Id="rId27" Type="http://schemas.openxmlformats.org/officeDocument/2006/relationships/worksheet" Target="worksheets/sheet27.xml" /><Relationship Id="rId30" Type="http://schemas.openxmlformats.org/officeDocument/2006/relationships/worksheet" Target="worksheets/sheet30.xml" /><Relationship Id="rId35" Type="http://schemas.openxmlformats.org/officeDocument/2006/relationships/worksheet" Target="worksheets/sheet35.xml" /><Relationship Id="rId43" Type="http://schemas.openxmlformats.org/officeDocument/2006/relationships/worksheet" Target="worksheets/sheet43.xml" /><Relationship Id="rId48" Type="http://schemas.openxmlformats.org/officeDocument/2006/relationships/worksheet" Target="worksheets/sheet48.xml" /><Relationship Id="rId56" Type="http://schemas.openxmlformats.org/officeDocument/2006/relationships/worksheet" Target="worksheets/sheet56.xml" /><Relationship Id="rId64" Type="http://schemas.openxmlformats.org/officeDocument/2006/relationships/worksheet" Target="worksheets/sheet64.xml" /><Relationship Id="rId69" Type="http://schemas.openxmlformats.org/officeDocument/2006/relationships/worksheet" Target="worksheets/sheet69.xml" /><Relationship Id="rId8" Type="http://schemas.openxmlformats.org/officeDocument/2006/relationships/worksheet" Target="worksheets/sheet8.xml" /><Relationship Id="rId51" Type="http://schemas.openxmlformats.org/officeDocument/2006/relationships/worksheet" Target="worksheets/sheet51.xml" /><Relationship Id="rId72" Type="http://schemas.openxmlformats.org/officeDocument/2006/relationships/styles" Target="styles.xml" /><Relationship Id="rId3" Type="http://schemas.openxmlformats.org/officeDocument/2006/relationships/worksheet" Target="worksheets/sheet3.xml" /><Relationship Id="rId12" Type="http://schemas.openxmlformats.org/officeDocument/2006/relationships/worksheet" Target="worksheets/sheet12.xml" /><Relationship Id="rId17" Type="http://schemas.openxmlformats.org/officeDocument/2006/relationships/worksheet" Target="worksheets/sheet17.xml" /><Relationship Id="rId25" Type="http://schemas.openxmlformats.org/officeDocument/2006/relationships/worksheet" Target="worksheets/sheet25.xml" /><Relationship Id="rId33" Type="http://schemas.openxmlformats.org/officeDocument/2006/relationships/worksheet" Target="worksheets/sheet33.xml" /><Relationship Id="rId38" Type="http://schemas.openxmlformats.org/officeDocument/2006/relationships/worksheet" Target="worksheets/sheet38.xml" /><Relationship Id="rId46" Type="http://schemas.openxmlformats.org/officeDocument/2006/relationships/worksheet" Target="worksheets/sheet46.xml" /><Relationship Id="rId59" Type="http://schemas.openxmlformats.org/officeDocument/2006/relationships/worksheet" Target="worksheets/sheet59.xml" /><Relationship Id="rId67" Type="http://schemas.openxmlformats.org/officeDocument/2006/relationships/worksheet" Target="worksheets/sheet67.xml" /><Relationship Id="rId20" Type="http://schemas.openxmlformats.org/officeDocument/2006/relationships/worksheet" Target="worksheets/sheet20.xml" /><Relationship Id="rId41" Type="http://schemas.openxmlformats.org/officeDocument/2006/relationships/worksheet" Target="worksheets/sheet41.xml" /><Relationship Id="rId54" Type="http://schemas.openxmlformats.org/officeDocument/2006/relationships/worksheet" Target="worksheets/sheet54.xml" /><Relationship Id="rId62" Type="http://schemas.openxmlformats.org/officeDocument/2006/relationships/worksheet" Target="worksheets/sheet62.xml" /><Relationship Id="rId70" Type="http://schemas.openxmlformats.org/officeDocument/2006/relationships/worksheet" Target="worksheets/sheet70.xml" /><Relationship Id="rId1" Type="http://schemas.openxmlformats.org/officeDocument/2006/relationships/worksheet" Target="worksheets/sheet1.xml" /><Relationship Id="rId6" Type="http://schemas.openxmlformats.org/officeDocument/2006/relationships/worksheet" Target="worksheets/sheet6.xml" /></Relationships>
</file>

<file path=xl/drawings/_rels/drawing1.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2.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3.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4.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5.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6.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7.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8.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9.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10.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12.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14.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15.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16.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17.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18.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19.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20.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21.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22.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23.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24.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25.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26.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27.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28.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29.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30.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31.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32.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33.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34.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35.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36.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37.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38.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39.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40.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41.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42.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43.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44.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45.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46.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47.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48.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49.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50.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51.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52.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53.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54.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55.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56.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57.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58.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59.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60.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61.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62.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63.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64.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65.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66.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s>
</file>

<file path=xl/drawings/_rels/drawing67.xml.rels><?xml version="1.0" encoding="UTF-8" standalone="yes"?>
<Relationships xmlns="http://schemas.openxmlformats.org/package/2006/relationships"><Relationship Id="rId13" Type="http://schemas.openxmlformats.org/officeDocument/2006/relationships/image" Target="../media/image16.png" /><Relationship Id="rId18" Type="http://schemas.openxmlformats.org/officeDocument/2006/relationships/image" Target="../media/image21.png" /><Relationship Id="rId26" Type="http://schemas.openxmlformats.org/officeDocument/2006/relationships/image" Target="../media/image29.png" /><Relationship Id="rId39" Type="http://schemas.openxmlformats.org/officeDocument/2006/relationships/image" Target="../media/image42.png" /><Relationship Id="rId21" Type="http://schemas.openxmlformats.org/officeDocument/2006/relationships/image" Target="../media/image24.png" /><Relationship Id="rId34" Type="http://schemas.openxmlformats.org/officeDocument/2006/relationships/image" Target="../media/image37.png" /><Relationship Id="rId42" Type="http://schemas.openxmlformats.org/officeDocument/2006/relationships/image" Target="../media/image45.png" /><Relationship Id="rId47" Type="http://schemas.openxmlformats.org/officeDocument/2006/relationships/image" Target="../media/image50.png" /><Relationship Id="rId50" Type="http://schemas.openxmlformats.org/officeDocument/2006/relationships/image" Target="../media/image53.png" /><Relationship Id="rId55" Type="http://schemas.openxmlformats.org/officeDocument/2006/relationships/image" Target="../media/image58.png" /><Relationship Id="rId63" Type="http://schemas.openxmlformats.org/officeDocument/2006/relationships/image" Target="../media/image66.png" /><Relationship Id="rId68" Type="http://schemas.openxmlformats.org/officeDocument/2006/relationships/image" Target="../media/image71.png" /><Relationship Id="rId76" Type="http://schemas.openxmlformats.org/officeDocument/2006/relationships/image" Target="../media/image79.png" /><Relationship Id="rId7" Type="http://schemas.openxmlformats.org/officeDocument/2006/relationships/image" Target="../media/image10.png" /><Relationship Id="rId71" Type="http://schemas.openxmlformats.org/officeDocument/2006/relationships/image" Target="../media/image74.png" /><Relationship Id="rId2" Type="http://schemas.openxmlformats.org/officeDocument/2006/relationships/image" Target="../media/image5.png" /><Relationship Id="rId16" Type="http://schemas.openxmlformats.org/officeDocument/2006/relationships/image" Target="../media/image19.png" /><Relationship Id="rId29" Type="http://schemas.openxmlformats.org/officeDocument/2006/relationships/image" Target="../media/image32.png" /><Relationship Id="rId11" Type="http://schemas.openxmlformats.org/officeDocument/2006/relationships/image" Target="../media/image14.png" /><Relationship Id="rId24" Type="http://schemas.openxmlformats.org/officeDocument/2006/relationships/image" Target="../media/image27.png" /><Relationship Id="rId32" Type="http://schemas.openxmlformats.org/officeDocument/2006/relationships/image" Target="../media/image35.png" /><Relationship Id="rId37" Type="http://schemas.openxmlformats.org/officeDocument/2006/relationships/image" Target="../media/image40.png" /><Relationship Id="rId40" Type="http://schemas.openxmlformats.org/officeDocument/2006/relationships/image" Target="../media/image43.png" /><Relationship Id="rId45" Type="http://schemas.openxmlformats.org/officeDocument/2006/relationships/image" Target="../media/image48.png" /><Relationship Id="rId53" Type="http://schemas.openxmlformats.org/officeDocument/2006/relationships/image" Target="../media/image56.png" /><Relationship Id="rId58" Type="http://schemas.openxmlformats.org/officeDocument/2006/relationships/image" Target="../media/image61.png" /><Relationship Id="rId66" Type="http://schemas.openxmlformats.org/officeDocument/2006/relationships/image" Target="../media/image69.png" /><Relationship Id="rId74" Type="http://schemas.openxmlformats.org/officeDocument/2006/relationships/image" Target="../media/image77.png" /><Relationship Id="rId5" Type="http://schemas.openxmlformats.org/officeDocument/2006/relationships/image" Target="../media/image8.png" /><Relationship Id="rId15" Type="http://schemas.openxmlformats.org/officeDocument/2006/relationships/image" Target="../media/image18.png" /><Relationship Id="rId23" Type="http://schemas.openxmlformats.org/officeDocument/2006/relationships/image" Target="../media/image26.png" /><Relationship Id="rId28" Type="http://schemas.openxmlformats.org/officeDocument/2006/relationships/image" Target="../media/image31.png" /><Relationship Id="rId36" Type="http://schemas.openxmlformats.org/officeDocument/2006/relationships/image" Target="../media/image39.png" /><Relationship Id="rId49" Type="http://schemas.openxmlformats.org/officeDocument/2006/relationships/image" Target="../media/image52.png" /><Relationship Id="rId57" Type="http://schemas.openxmlformats.org/officeDocument/2006/relationships/image" Target="../media/image60.png" /><Relationship Id="rId61" Type="http://schemas.openxmlformats.org/officeDocument/2006/relationships/image" Target="../media/image64.png" /><Relationship Id="rId10" Type="http://schemas.openxmlformats.org/officeDocument/2006/relationships/image" Target="../media/image13.png" /><Relationship Id="rId19" Type="http://schemas.openxmlformats.org/officeDocument/2006/relationships/image" Target="../media/image22.png" /><Relationship Id="rId31" Type="http://schemas.openxmlformats.org/officeDocument/2006/relationships/image" Target="../media/image34.png" /><Relationship Id="rId44" Type="http://schemas.openxmlformats.org/officeDocument/2006/relationships/image" Target="../media/image47.png" /><Relationship Id="rId52" Type="http://schemas.openxmlformats.org/officeDocument/2006/relationships/image" Target="../media/image55.png" /><Relationship Id="rId60" Type="http://schemas.openxmlformats.org/officeDocument/2006/relationships/image" Target="../media/image63.png" /><Relationship Id="rId65" Type="http://schemas.openxmlformats.org/officeDocument/2006/relationships/image" Target="../media/image68.png" /><Relationship Id="rId73" Type="http://schemas.openxmlformats.org/officeDocument/2006/relationships/image" Target="../media/image76.png" /><Relationship Id="rId78" Type="http://schemas.openxmlformats.org/officeDocument/2006/relationships/image" Target="../media/image81.png" /><Relationship Id="rId4" Type="http://schemas.openxmlformats.org/officeDocument/2006/relationships/image" Target="../media/image7.png" /><Relationship Id="rId9" Type="http://schemas.openxmlformats.org/officeDocument/2006/relationships/image" Target="../media/image12.png" /><Relationship Id="rId14" Type="http://schemas.openxmlformats.org/officeDocument/2006/relationships/image" Target="../media/image17.png" /><Relationship Id="rId22" Type="http://schemas.openxmlformats.org/officeDocument/2006/relationships/image" Target="../media/image25.png" /><Relationship Id="rId27" Type="http://schemas.openxmlformats.org/officeDocument/2006/relationships/image" Target="../media/image30.png" /><Relationship Id="rId30" Type="http://schemas.openxmlformats.org/officeDocument/2006/relationships/image" Target="../media/image33.png" /><Relationship Id="rId35" Type="http://schemas.openxmlformats.org/officeDocument/2006/relationships/image" Target="../media/image38.png" /><Relationship Id="rId43" Type="http://schemas.openxmlformats.org/officeDocument/2006/relationships/image" Target="../media/image46.png" /><Relationship Id="rId48" Type="http://schemas.openxmlformats.org/officeDocument/2006/relationships/image" Target="../media/image51.png" /><Relationship Id="rId56" Type="http://schemas.openxmlformats.org/officeDocument/2006/relationships/image" Target="../media/image59.png" /><Relationship Id="rId64" Type="http://schemas.openxmlformats.org/officeDocument/2006/relationships/image" Target="../media/image67.png" /><Relationship Id="rId69" Type="http://schemas.openxmlformats.org/officeDocument/2006/relationships/image" Target="../media/image72.png" /><Relationship Id="rId77" Type="http://schemas.openxmlformats.org/officeDocument/2006/relationships/image" Target="../media/image80.png" /><Relationship Id="rId8" Type="http://schemas.openxmlformats.org/officeDocument/2006/relationships/image" Target="../media/image11.png" /><Relationship Id="rId51" Type="http://schemas.openxmlformats.org/officeDocument/2006/relationships/image" Target="../media/image54.png" /><Relationship Id="rId72" Type="http://schemas.openxmlformats.org/officeDocument/2006/relationships/image" Target="../media/image75.png" /><Relationship Id="rId3" Type="http://schemas.openxmlformats.org/officeDocument/2006/relationships/image" Target="../media/image6.png" /><Relationship Id="rId12" Type="http://schemas.openxmlformats.org/officeDocument/2006/relationships/image" Target="../media/image15.png" /><Relationship Id="rId17" Type="http://schemas.openxmlformats.org/officeDocument/2006/relationships/image" Target="../media/image20.png" /><Relationship Id="rId25" Type="http://schemas.openxmlformats.org/officeDocument/2006/relationships/image" Target="../media/image28.png" /><Relationship Id="rId33" Type="http://schemas.openxmlformats.org/officeDocument/2006/relationships/image" Target="../media/image36.png" /><Relationship Id="rId38" Type="http://schemas.openxmlformats.org/officeDocument/2006/relationships/image" Target="../media/image41.png" /><Relationship Id="rId46" Type="http://schemas.openxmlformats.org/officeDocument/2006/relationships/image" Target="../media/image49.png" /><Relationship Id="rId59" Type="http://schemas.openxmlformats.org/officeDocument/2006/relationships/image" Target="../media/image62.png" /><Relationship Id="rId67" Type="http://schemas.openxmlformats.org/officeDocument/2006/relationships/image" Target="../media/image70.png" /><Relationship Id="rId20" Type="http://schemas.openxmlformats.org/officeDocument/2006/relationships/image" Target="../media/image23.png" /><Relationship Id="rId41" Type="http://schemas.openxmlformats.org/officeDocument/2006/relationships/image" Target="../media/image44.png" /><Relationship Id="rId54" Type="http://schemas.openxmlformats.org/officeDocument/2006/relationships/image" Target="../media/image57.png" /><Relationship Id="rId62" Type="http://schemas.openxmlformats.org/officeDocument/2006/relationships/image" Target="../media/image65.png" /><Relationship Id="rId70" Type="http://schemas.openxmlformats.org/officeDocument/2006/relationships/image" Target="../media/image73.png" /><Relationship Id="rId75" Type="http://schemas.openxmlformats.org/officeDocument/2006/relationships/image" Target="../media/image78.png" /><Relationship Id="rId1" Type="http://schemas.openxmlformats.org/officeDocument/2006/relationships/image" Target="../media/image4.png" /><Relationship Id="rId6" Type="http://schemas.openxmlformats.org/officeDocument/2006/relationships/image" Target="../media/image9.png" /></Relationships>
</file>

<file path=xl/drawings/_rels/drawing68.xml.rels><?xml version="1.0" encoding="UTF-8" standalone="yes"?>
<Relationships xmlns="http://schemas.openxmlformats.org/package/2006/relationships"><Relationship Id="rId117" Type="http://schemas.openxmlformats.org/officeDocument/2006/relationships/image" Target="../media/image190.png" /><Relationship Id="rId671" Type="http://schemas.openxmlformats.org/officeDocument/2006/relationships/image" Target="../media/image721.png" /><Relationship Id="rId769" Type="http://schemas.openxmlformats.org/officeDocument/2006/relationships/image" Target="../media/image819.png" /><Relationship Id="rId21" Type="http://schemas.openxmlformats.org/officeDocument/2006/relationships/image" Target="../media/image101.png" /><Relationship Id="rId324" Type="http://schemas.openxmlformats.org/officeDocument/2006/relationships/image" Target="../media/image385.png" /><Relationship Id="rId531" Type="http://schemas.openxmlformats.org/officeDocument/2006/relationships/image" Target="../media/image586.png" /><Relationship Id="rId629" Type="http://schemas.openxmlformats.org/officeDocument/2006/relationships/image" Target="../media/image680.png" /><Relationship Id="rId170" Type="http://schemas.openxmlformats.org/officeDocument/2006/relationships/image" Target="../media/image237.png" /><Relationship Id="rId836" Type="http://schemas.openxmlformats.org/officeDocument/2006/relationships/image" Target="../media/image886.png" /><Relationship Id="rId268" Type="http://schemas.openxmlformats.org/officeDocument/2006/relationships/image" Target="../media/image332.png" /><Relationship Id="rId475" Type="http://schemas.openxmlformats.org/officeDocument/2006/relationships/image" Target="../media/image530.png" /><Relationship Id="rId682" Type="http://schemas.openxmlformats.org/officeDocument/2006/relationships/image" Target="../media/image732.png" /><Relationship Id="rId903" Type="http://schemas.openxmlformats.org/officeDocument/2006/relationships/image" Target="../media/image953.png" /><Relationship Id="rId32" Type="http://schemas.openxmlformats.org/officeDocument/2006/relationships/image" Target="../media/image112.png" /><Relationship Id="rId128" Type="http://schemas.openxmlformats.org/officeDocument/2006/relationships/image" Target="../media/image200.png" /><Relationship Id="rId335" Type="http://schemas.openxmlformats.org/officeDocument/2006/relationships/image" Target="../media/image395.png" /><Relationship Id="rId542" Type="http://schemas.openxmlformats.org/officeDocument/2006/relationships/image" Target="../media/image597.png" /><Relationship Id="rId181" Type="http://schemas.openxmlformats.org/officeDocument/2006/relationships/image" Target="../media/image248.png" /><Relationship Id="rId402" Type="http://schemas.openxmlformats.org/officeDocument/2006/relationships/image" Target="../media/image459.png" /><Relationship Id="rId847" Type="http://schemas.openxmlformats.org/officeDocument/2006/relationships/image" Target="../media/image897.png" /><Relationship Id="rId279" Type="http://schemas.openxmlformats.org/officeDocument/2006/relationships/image" Target="../media/image343.png" /><Relationship Id="rId486" Type="http://schemas.openxmlformats.org/officeDocument/2006/relationships/image" Target="../media/image541.png" /><Relationship Id="rId693" Type="http://schemas.openxmlformats.org/officeDocument/2006/relationships/image" Target="../media/image743.png" /><Relationship Id="rId707" Type="http://schemas.openxmlformats.org/officeDocument/2006/relationships/image" Target="../media/image757.png" /><Relationship Id="rId914" Type="http://schemas.openxmlformats.org/officeDocument/2006/relationships/image" Target="../media/image964.png" /><Relationship Id="rId43" Type="http://schemas.openxmlformats.org/officeDocument/2006/relationships/image" Target="../media/image122.png" /><Relationship Id="rId139" Type="http://schemas.openxmlformats.org/officeDocument/2006/relationships/image" Target="../media/image209.png" /><Relationship Id="rId346" Type="http://schemas.openxmlformats.org/officeDocument/2006/relationships/image" Target="../media/image406.png" /><Relationship Id="rId553" Type="http://schemas.openxmlformats.org/officeDocument/2006/relationships/image" Target="../media/image608.png" /><Relationship Id="rId760" Type="http://schemas.openxmlformats.org/officeDocument/2006/relationships/image" Target="../media/image810.png" /><Relationship Id="rId192" Type="http://schemas.openxmlformats.org/officeDocument/2006/relationships/image" Target="../media/image259.png" /><Relationship Id="rId206" Type="http://schemas.openxmlformats.org/officeDocument/2006/relationships/image" Target="../media/image273.png" /><Relationship Id="rId413" Type="http://schemas.openxmlformats.org/officeDocument/2006/relationships/image" Target="../media/image470.png" /><Relationship Id="rId858" Type="http://schemas.openxmlformats.org/officeDocument/2006/relationships/image" Target="../media/image908.png" /><Relationship Id="rId497" Type="http://schemas.openxmlformats.org/officeDocument/2006/relationships/image" Target="../media/image552.png" /><Relationship Id="rId620" Type="http://schemas.openxmlformats.org/officeDocument/2006/relationships/image" Target="../media/image672.png" /><Relationship Id="rId718" Type="http://schemas.openxmlformats.org/officeDocument/2006/relationships/image" Target="../media/image768.png" /><Relationship Id="rId925" Type="http://schemas.openxmlformats.org/officeDocument/2006/relationships/image" Target="../media/image975.png" /><Relationship Id="rId357" Type="http://schemas.openxmlformats.org/officeDocument/2006/relationships/image" Target="../media/image415.png" /><Relationship Id="rId54" Type="http://schemas.openxmlformats.org/officeDocument/2006/relationships/image" Target="../media/image132.png" /><Relationship Id="rId217" Type="http://schemas.openxmlformats.org/officeDocument/2006/relationships/image" Target="../media/image283.png" /><Relationship Id="rId564" Type="http://schemas.openxmlformats.org/officeDocument/2006/relationships/image" Target="../media/image619.png" /><Relationship Id="rId771" Type="http://schemas.openxmlformats.org/officeDocument/2006/relationships/image" Target="../media/image821.png" /><Relationship Id="rId869" Type="http://schemas.openxmlformats.org/officeDocument/2006/relationships/image" Target="../media/image919.png" /><Relationship Id="rId424" Type="http://schemas.openxmlformats.org/officeDocument/2006/relationships/image" Target="../media/image480.png" /><Relationship Id="rId631" Type="http://schemas.openxmlformats.org/officeDocument/2006/relationships/image" Target="../media/image682.png" /><Relationship Id="rId729" Type="http://schemas.openxmlformats.org/officeDocument/2006/relationships/image" Target="../media/image779.png" /><Relationship Id="rId270" Type="http://schemas.openxmlformats.org/officeDocument/2006/relationships/image" Target="../media/image334.png" /><Relationship Id="rId936" Type="http://schemas.openxmlformats.org/officeDocument/2006/relationships/image" Target="../media/image986.png" /><Relationship Id="rId65" Type="http://schemas.openxmlformats.org/officeDocument/2006/relationships/image" Target="../media/image143.png" /><Relationship Id="rId130" Type="http://schemas.openxmlformats.org/officeDocument/2006/relationships/image" Target="../media/image202.png" /><Relationship Id="rId368" Type="http://schemas.openxmlformats.org/officeDocument/2006/relationships/image" Target="../media/image426.png" /><Relationship Id="rId575" Type="http://schemas.openxmlformats.org/officeDocument/2006/relationships/image" Target="../media/image630.png" /><Relationship Id="rId782" Type="http://schemas.openxmlformats.org/officeDocument/2006/relationships/image" Target="../media/image832.png" /><Relationship Id="rId228" Type="http://schemas.openxmlformats.org/officeDocument/2006/relationships/image" Target="../media/image293.png" /><Relationship Id="rId435" Type="http://schemas.openxmlformats.org/officeDocument/2006/relationships/image" Target="../media/image491.png" /><Relationship Id="rId642" Type="http://schemas.openxmlformats.org/officeDocument/2006/relationships/image" Target="../media/image692.png" /><Relationship Id="rId281" Type="http://schemas.openxmlformats.org/officeDocument/2006/relationships/image" Target="../media/image345.png" /><Relationship Id="rId502" Type="http://schemas.openxmlformats.org/officeDocument/2006/relationships/image" Target="../media/image557.png" /><Relationship Id="rId76" Type="http://schemas.openxmlformats.org/officeDocument/2006/relationships/image" Target="../media/image153.png" /><Relationship Id="rId141" Type="http://schemas.openxmlformats.org/officeDocument/2006/relationships/image" Target="../media/image211.png" /><Relationship Id="rId379" Type="http://schemas.openxmlformats.org/officeDocument/2006/relationships/image" Target="../media/image437.png" /><Relationship Id="rId586" Type="http://schemas.openxmlformats.org/officeDocument/2006/relationships/image" Target="../media/image36.png" /><Relationship Id="rId793" Type="http://schemas.openxmlformats.org/officeDocument/2006/relationships/image" Target="../media/image843.png" /><Relationship Id="rId807" Type="http://schemas.openxmlformats.org/officeDocument/2006/relationships/image" Target="../media/image857.png" /><Relationship Id="rId7" Type="http://schemas.openxmlformats.org/officeDocument/2006/relationships/image" Target="../media/image88.png" /><Relationship Id="rId239" Type="http://schemas.openxmlformats.org/officeDocument/2006/relationships/image" Target="../media/image304.png" /><Relationship Id="rId446" Type="http://schemas.openxmlformats.org/officeDocument/2006/relationships/image" Target="../media/image501.png" /><Relationship Id="rId653" Type="http://schemas.openxmlformats.org/officeDocument/2006/relationships/image" Target="../media/image703.png" /><Relationship Id="rId292" Type="http://schemas.openxmlformats.org/officeDocument/2006/relationships/image" Target="../media/image355.png" /><Relationship Id="rId306" Type="http://schemas.openxmlformats.org/officeDocument/2006/relationships/image" Target="../media/image367.png" /><Relationship Id="rId860" Type="http://schemas.openxmlformats.org/officeDocument/2006/relationships/image" Target="../media/image910.png" /><Relationship Id="rId87" Type="http://schemas.openxmlformats.org/officeDocument/2006/relationships/image" Target="../media/image11.png" /><Relationship Id="rId513" Type="http://schemas.openxmlformats.org/officeDocument/2006/relationships/image" Target="../media/image568.png" /><Relationship Id="rId597" Type="http://schemas.openxmlformats.org/officeDocument/2006/relationships/image" Target="../media/image651.png" /><Relationship Id="rId720" Type="http://schemas.openxmlformats.org/officeDocument/2006/relationships/image" Target="../media/image770.png" /><Relationship Id="rId818" Type="http://schemas.openxmlformats.org/officeDocument/2006/relationships/image" Target="../media/image868.png" /><Relationship Id="rId152" Type="http://schemas.openxmlformats.org/officeDocument/2006/relationships/image" Target="../media/image220.png" /><Relationship Id="rId457" Type="http://schemas.openxmlformats.org/officeDocument/2006/relationships/image" Target="../media/image512.png" /><Relationship Id="rId664" Type="http://schemas.openxmlformats.org/officeDocument/2006/relationships/image" Target="../media/image714.png" /><Relationship Id="rId871" Type="http://schemas.openxmlformats.org/officeDocument/2006/relationships/image" Target="../media/image921.png" /><Relationship Id="rId14" Type="http://schemas.openxmlformats.org/officeDocument/2006/relationships/image" Target="../media/image94.png" /><Relationship Id="rId317" Type="http://schemas.openxmlformats.org/officeDocument/2006/relationships/image" Target="../media/image378.png" /><Relationship Id="rId524" Type="http://schemas.openxmlformats.org/officeDocument/2006/relationships/image" Target="../media/image579.png" /><Relationship Id="rId731" Type="http://schemas.openxmlformats.org/officeDocument/2006/relationships/image" Target="../media/image781.png" /><Relationship Id="rId98" Type="http://schemas.openxmlformats.org/officeDocument/2006/relationships/image" Target="../media/image172.png" /><Relationship Id="rId163" Type="http://schemas.openxmlformats.org/officeDocument/2006/relationships/image" Target="../media/image230.png" /><Relationship Id="rId370" Type="http://schemas.openxmlformats.org/officeDocument/2006/relationships/image" Target="../media/image428.png" /><Relationship Id="rId829" Type="http://schemas.openxmlformats.org/officeDocument/2006/relationships/image" Target="../media/image879.png" /><Relationship Id="rId230" Type="http://schemas.openxmlformats.org/officeDocument/2006/relationships/image" Target="../media/image295.png" /><Relationship Id="rId468" Type="http://schemas.openxmlformats.org/officeDocument/2006/relationships/image" Target="../media/image523.png" /><Relationship Id="rId675" Type="http://schemas.openxmlformats.org/officeDocument/2006/relationships/image" Target="../media/image725.png" /><Relationship Id="rId882" Type="http://schemas.openxmlformats.org/officeDocument/2006/relationships/image" Target="../media/image932.png" /><Relationship Id="rId25" Type="http://schemas.openxmlformats.org/officeDocument/2006/relationships/image" Target="../media/image105.png" /><Relationship Id="rId328" Type="http://schemas.openxmlformats.org/officeDocument/2006/relationships/image" Target="../media/image388.png" /><Relationship Id="rId535" Type="http://schemas.openxmlformats.org/officeDocument/2006/relationships/image" Target="../media/image590.png" /><Relationship Id="rId742" Type="http://schemas.openxmlformats.org/officeDocument/2006/relationships/image" Target="../media/image792.png" /><Relationship Id="rId174" Type="http://schemas.openxmlformats.org/officeDocument/2006/relationships/image" Target="../media/image241.png" /><Relationship Id="rId381" Type="http://schemas.openxmlformats.org/officeDocument/2006/relationships/image" Target="../media/image439.png" /><Relationship Id="rId602" Type="http://schemas.openxmlformats.org/officeDocument/2006/relationships/image" Target="../media/image656.png" /><Relationship Id="rId241" Type="http://schemas.openxmlformats.org/officeDocument/2006/relationships/image" Target="../media/image306.png" /><Relationship Id="rId437" Type="http://schemas.openxmlformats.org/officeDocument/2006/relationships/image" Target="../media/image493.png" /><Relationship Id="rId479" Type="http://schemas.openxmlformats.org/officeDocument/2006/relationships/image" Target="../media/image534.png" /><Relationship Id="rId644" Type="http://schemas.openxmlformats.org/officeDocument/2006/relationships/image" Target="../media/image694.png" /><Relationship Id="rId686" Type="http://schemas.openxmlformats.org/officeDocument/2006/relationships/image" Target="../media/image736.png" /><Relationship Id="rId851" Type="http://schemas.openxmlformats.org/officeDocument/2006/relationships/image" Target="../media/image901.png" /><Relationship Id="rId893" Type="http://schemas.openxmlformats.org/officeDocument/2006/relationships/image" Target="../media/image943.png" /><Relationship Id="rId907" Type="http://schemas.openxmlformats.org/officeDocument/2006/relationships/image" Target="../media/image957.png" /><Relationship Id="rId36" Type="http://schemas.openxmlformats.org/officeDocument/2006/relationships/image" Target="../media/image116.png" /><Relationship Id="rId283" Type="http://schemas.openxmlformats.org/officeDocument/2006/relationships/image" Target="../media/image347.png" /><Relationship Id="rId339" Type="http://schemas.openxmlformats.org/officeDocument/2006/relationships/image" Target="../media/image399.png" /><Relationship Id="rId490" Type="http://schemas.openxmlformats.org/officeDocument/2006/relationships/image" Target="../media/image545.png" /><Relationship Id="rId504" Type="http://schemas.openxmlformats.org/officeDocument/2006/relationships/image" Target="../media/image559.png" /><Relationship Id="rId546" Type="http://schemas.openxmlformats.org/officeDocument/2006/relationships/image" Target="../media/image601.png" /><Relationship Id="rId711" Type="http://schemas.openxmlformats.org/officeDocument/2006/relationships/image" Target="../media/image761.png" /><Relationship Id="rId753" Type="http://schemas.openxmlformats.org/officeDocument/2006/relationships/image" Target="../media/image803.png" /><Relationship Id="rId78" Type="http://schemas.openxmlformats.org/officeDocument/2006/relationships/image" Target="../media/image155.png" /><Relationship Id="rId101" Type="http://schemas.openxmlformats.org/officeDocument/2006/relationships/image" Target="../media/image175.png" /><Relationship Id="rId143" Type="http://schemas.openxmlformats.org/officeDocument/2006/relationships/image" Target="../media/image213.png" /><Relationship Id="rId185" Type="http://schemas.openxmlformats.org/officeDocument/2006/relationships/image" Target="../media/image252.png" /><Relationship Id="rId350" Type="http://schemas.openxmlformats.org/officeDocument/2006/relationships/image" Target="../media/image409.png" /><Relationship Id="rId406" Type="http://schemas.openxmlformats.org/officeDocument/2006/relationships/image" Target="../media/image463.png" /><Relationship Id="rId588" Type="http://schemas.openxmlformats.org/officeDocument/2006/relationships/image" Target="../media/image642.png" /><Relationship Id="rId795" Type="http://schemas.openxmlformats.org/officeDocument/2006/relationships/image" Target="../media/image845.png" /><Relationship Id="rId809" Type="http://schemas.openxmlformats.org/officeDocument/2006/relationships/image" Target="../media/image859.png" /><Relationship Id="rId9" Type="http://schemas.openxmlformats.org/officeDocument/2006/relationships/image" Target="../media/image6.png" /><Relationship Id="rId210" Type="http://schemas.openxmlformats.org/officeDocument/2006/relationships/image" Target="../media/image277.png" /><Relationship Id="rId392" Type="http://schemas.openxmlformats.org/officeDocument/2006/relationships/image" Target="../media/image449.png" /><Relationship Id="rId448" Type="http://schemas.openxmlformats.org/officeDocument/2006/relationships/image" Target="../media/image503.png" /><Relationship Id="rId613" Type="http://schemas.openxmlformats.org/officeDocument/2006/relationships/image" Target="../media/image667.png" /><Relationship Id="rId655" Type="http://schemas.openxmlformats.org/officeDocument/2006/relationships/image" Target="../media/image705.png" /><Relationship Id="rId697" Type="http://schemas.openxmlformats.org/officeDocument/2006/relationships/image" Target="../media/image747.png" /><Relationship Id="rId820" Type="http://schemas.openxmlformats.org/officeDocument/2006/relationships/image" Target="../media/image870.png" /><Relationship Id="rId862" Type="http://schemas.openxmlformats.org/officeDocument/2006/relationships/image" Target="../media/image912.png" /><Relationship Id="rId918" Type="http://schemas.openxmlformats.org/officeDocument/2006/relationships/image" Target="../media/image968.png" /><Relationship Id="rId252" Type="http://schemas.openxmlformats.org/officeDocument/2006/relationships/image" Target="../media/image316.png" /><Relationship Id="rId294" Type="http://schemas.openxmlformats.org/officeDocument/2006/relationships/image" Target="../media/image357.png" /><Relationship Id="rId308" Type="http://schemas.openxmlformats.org/officeDocument/2006/relationships/image" Target="../media/image369.png" /><Relationship Id="rId515" Type="http://schemas.openxmlformats.org/officeDocument/2006/relationships/image" Target="../media/image570.png" /><Relationship Id="rId722" Type="http://schemas.openxmlformats.org/officeDocument/2006/relationships/image" Target="../media/image772.png" /><Relationship Id="rId47" Type="http://schemas.openxmlformats.org/officeDocument/2006/relationships/image" Target="../media/image126.png" /><Relationship Id="rId89" Type="http://schemas.openxmlformats.org/officeDocument/2006/relationships/image" Target="../media/image164.png" /><Relationship Id="rId112" Type="http://schemas.openxmlformats.org/officeDocument/2006/relationships/image" Target="../media/image185.png" /><Relationship Id="rId154" Type="http://schemas.openxmlformats.org/officeDocument/2006/relationships/image" Target="../media/image222.png" /><Relationship Id="rId361" Type="http://schemas.openxmlformats.org/officeDocument/2006/relationships/image" Target="../media/image419.png" /><Relationship Id="rId557" Type="http://schemas.openxmlformats.org/officeDocument/2006/relationships/image" Target="../media/image612.png" /><Relationship Id="rId599" Type="http://schemas.openxmlformats.org/officeDocument/2006/relationships/image" Target="../media/image653.png" /><Relationship Id="rId764" Type="http://schemas.openxmlformats.org/officeDocument/2006/relationships/image" Target="../media/image814.png" /><Relationship Id="rId196" Type="http://schemas.openxmlformats.org/officeDocument/2006/relationships/image" Target="../media/image263.png" /><Relationship Id="rId417" Type="http://schemas.openxmlformats.org/officeDocument/2006/relationships/image" Target="../media/image474.png" /><Relationship Id="rId459" Type="http://schemas.openxmlformats.org/officeDocument/2006/relationships/image" Target="../media/image514.png" /><Relationship Id="rId624" Type="http://schemas.openxmlformats.org/officeDocument/2006/relationships/image" Target="../media/image675.png" /><Relationship Id="rId666" Type="http://schemas.openxmlformats.org/officeDocument/2006/relationships/image" Target="../media/image716.png" /><Relationship Id="rId831" Type="http://schemas.openxmlformats.org/officeDocument/2006/relationships/image" Target="../media/image881.png" /><Relationship Id="rId873" Type="http://schemas.openxmlformats.org/officeDocument/2006/relationships/image" Target="../media/image923.png" /><Relationship Id="rId16" Type="http://schemas.openxmlformats.org/officeDocument/2006/relationships/image" Target="../media/image96.png" /><Relationship Id="rId221" Type="http://schemas.openxmlformats.org/officeDocument/2006/relationships/image" Target="../media/image23.png" /><Relationship Id="rId263" Type="http://schemas.openxmlformats.org/officeDocument/2006/relationships/image" Target="../media/image327.png" /><Relationship Id="rId319" Type="http://schemas.openxmlformats.org/officeDocument/2006/relationships/image" Target="../media/image380.png" /><Relationship Id="rId470" Type="http://schemas.openxmlformats.org/officeDocument/2006/relationships/image" Target="../media/image525.png" /><Relationship Id="rId526" Type="http://schemas.openxmlformats.org/officeDocument/2006/relationships/image" Target="../media/image581.png" /><Relationship Id="rId929" Type="http://schemas.openxmlformats.org/officeDocument/2006/relationships/image" Target="../media/image979.png" /><Relationship Id="rId58" Type="http://schemas.openxmlformats.org/officeDocument/2006/relationships/image" Target="../media/image136.png" /><Relationship Id="rId123" Type="http://schemas.openxmlformats.org/officeDocument/2006/relationships/image" Target="../media/image195.png" /><Relationship Id="rId330" Type="http://schemas.openxmlformats.org/officeDocument/2006/relationships/image" Target="../media/image390.png" /><Relationship Id="rId568" Type="http://schemas.openxmlformats.org/officeDocument/2006/relationships/image" Target="../media/image623.png" /><Relationship Id="rId733" Type="http://schemas.openxmlformats.org/officeDocument/2006/relationships/image" Target="../media/image783.png" /><Relationship Id="rId775" Type="http://schemas.openxmlformats.org/officeDocument/2006/relationships/image" Target="../media/image825.png" /><Relationship Id="rId165" Type="http://schemas.openxmlformats.org/officeDocument/2006/relationships/image" Target="../media/image232.png" /><Relationship Id="rId372" Type="http://schemas.openxmlformats.org/officeDocument/2006/relationships/image" Target="../media/image430.png" /><Relationship Id="rId428" Type="http://schemas.openxmlformats.org/officeDocument/2006/relationships/image" Target="../media/image484.png" /><Relationship Id="rId635" Type="http://schemas.openxmlformats.org/officeDocument/2006/relationships/image" Target="../media/image686.png" /><Relationship Id="rId677" Type="http://schemas.openxmlformats.org/officeDocument/2006/relationships/image" Target="../media/image727.png" /><Relationship Id="rId800" Type="http://schemas.openxmlformats.org/officeDocument/2006/relationships/image" Target="../media/image850.png" /><Relationship Id="rId842" Type="http://schemas.openxmlformats.org/officeDocument/2006/relationships/image" Target="../media/image892.png" /><Relationship Id="rId232" Type="http://schemas.openxmlformats.org/officeDocument/2006/relationships/image" Target="../media/image297.png" /><Relationship Id="rId274" Type="http://schemas.openxmlformats.org/officeDocument/2006/relationships/image" Target="../media/image338.png" /><Relationship Id="rId481" Type="http://schemas.openxmlformats.org/officeDocument/2006/relationships/image" Target="../media/image536.png" /><Relationship Id="rId702" Type="http://schemas.openxmlformats.org/officeDocument/2006/relationships/image" Target="../media/image752.png" /><Relationship Id="rId884" Type="http://schemas.openxmlformats.org/officeDocument/2006/relationships/image" Target="../media/image934.png" /><Relationship Id="rId27" Type="http://schemas.openxmlformats.org/officeDocument/2006/relationships/image" Target="../media/image107.png" /><Relationship Id="rId69" Type="http://schemas.openxmlformats.org/officeDocument/2006/relationships/image" Target="../media/image146.png" /><Relationship Id="rId134" Type="http://schemas.openxmlformats.org/officeDocument/2006/relationships/image" Target="../media/image205.jpeg" /><Relationship Id="rId537" Type="http://schemas.openxmlformats.org/officeDocument/2006/relationships/image" Target="../media/image592.png" /><Relationship Id="rId579" Type="http://schemas.openxmlformats.org/officeDocument/2006/relationships/image" Target="../media/image634.png" /><Relationship Id="rId744" Type="http://schemas.openxmlformats.org/officeDocument/2006/relationships/image" Target="../media/image794.png" /><Relationship Id="rId786" Type="http://schemas.openxmlformats.org/officeDocument/2006/relationships/image" Target="../media/image836.png" /><Relationship Id="rId80" Type="http://schemas.openxmlformats.org/officeDocument/2006/relationships/image" Target="../media/image156.png" /><Relationship Id="rId176" Type="http://schemas.openxmlformats.org/officeDocument/2006/relationships/image" Target="../media/image243.png" /><Relationship Id="rId341" Type="http://schemas.openxmlformats.org/officeDocument/2006/relationships/image" Target="../media/image401.png" /><Relationship Id="rId383" Type="http://schemas.openxmlformats.org/officeDocument/2006/relationships/image" Target="../media/image441.png" /><Relationship Id="rId439" Type="http://schemas.openxmlformats.org/officeDocument/2006/relationships/image" Target="../media/image494.png" /><Relationship Id="rId590" Type="http://schemas.openxmlformats.org/officeDocument/2006/relationships/image" Target="../media/image644.png" /><Relationship Id="rId604" Type="http://schemas.openxmlformats.org/officeDocument/2006/relationships/image" Target="../media/image658.png" /><Relationship Id="rId646" Type="http://schemas.openxmlformats.org/officeDocument/2006/relationships/image" Target="../media/image696.png" /><Relationship Id="rId811" Type="http://schemas.openxmlformats.org/officeDocument/2006/relationships/image" Target="../media/image861.png" /><Relationship Id="rId201" Type="http://schemas.openxmlformats.org/officeDocument/2006/relationships/image" Target="../media/image268.png" /><Relationship Id="rId243" Type="http://schemas.openxmlformats.org/officeDocument/2006/relationships/image" Target="../media/image308.png" /><Relationship Id="rId285" Type="http://schemas.openxmlformats.org/officeDocument/2006/relationships/image" Target="../media/image26.png" /><Relationship Id="rId450" Type="http://schemas.openxmlformats.org/officeDocument/2006/relationships/image" Target="../media/image505.png" /><Relationship Id="rId506" Type="http://schemas.openxmlformats.org/officeDocument/2006/relationships/image" Target="../media/image561.png" /><Relationship Id="rId688" Type="http://schemas.openxmlformats.org/officeDocument/2006/relationships/image" Target="../media/image738.png" /><Relationship Id="rId853" Type="http://schemas.openxmlformats.org/officeDocument/2006/relationships/image" Target="../media/image903.png" /><Relationship Id="rId895" Type="http://schemas.openxmlformats.org/officeDocument/2006/relationships/image" Target="../media/image945.png" /><Relationship Id="rId909" Type="http://schemas.openxmlformats.org/officeDocument/2006/relationships/image" Target="../media/image959.png" /><Relationship Id="rId38" Type="http://schemas.openxmlformats.org/officeDocument/2006/relationships/image" Target="../media/image118.png" /><Relationship Id="rId103" Type="http://schemas.openxmlformats.org/officeDocument/2006/relationships/image" Target="../media/image176.png" /><Relationship Id="rId310" Type="http://schemas.openxmlformats.org/officeDocument/2006/relationships/image" Target="../media/image371.png" /><Relationship Id="rId492" Type="http://schemas.openxmlformats.org/officeDocument/2006/relationships/image" Target="../media/image547.png" /><Relationship Id="rId548" Type="http://schemas.openxmlformats.org/officeDocument/2006/relationships/image" Target="../media/image603.png" /><Relationship Id="rId713" Type="http://schemas.openxmlformats.org/officeDocument/2006/relationships/image" Target="../media/image763.png" /><Relationship Id="rId755" Type="http://schemas.openxmlformats.org/officeDocument/2006/relationships/image" Target="../media/image805.png" /><Relationship Id="rId797" Type="http://schemas.openxmlformats.org/officeDocument/2006/relationships/image" Target="../media/image847.png" /><Relationship Id="rId920" Type="http://schemas.openxmlformats.org/officeDocument/2006/relationships/image" Target="../media/image970.png" /><Relationship Id="rId91" Type="http://schemas.openxmlformats.org/officeDocument/2006/relationships/image" Target="../media/image166.png" /><Relationship Id="rId145" Type="http://schemas.openxmlformats.org/officeDocument/2006/relationships/image" Target="../media/image214.png" /><Relationship Id="rId187" Type="http://schemas.openxmlformats.org/officeDocument/2006/relationships/image" Target="../media/image254.png" /><Relationship Id="rId352" Type="http://schemas.openxmlformats.org/officeDocument/2006/relationships/image" Target="../media/image411.png" /><Relationship Id="rId394" Type="http://schemas.openxmlformats.org/officeDocument/2006/relationships/image" Target="../media/image451.png" /><Relationship Id="rId408" Type="http://schemas.openxmlformats.org/officeDocument/2006/relationships/image" Target="../media/image465.png" /><Relationship Id="rId615" Type="http://schemas.openxmlformats.org/officeDocument/2006/relationships/image" Target="../media/image5.png" /><Relationship Id="rId822" Type="http://schemas.openxmlformats.org/officeDocument/2006/relationships/image" Target="../media/image872.png" /><Relationship Id="rId212" Type="http://schemas.openxmlformats.org/officeDocument/2006/relationships/image" Target="../media/image22.png" /><Relationship Id="rId254" Type="http://schemas.openxmlformats.org/officeDocument/2006/relationships/image" Target="../media/image318.png" /><Relationship Id="rId657" Type="http://schemas.openxmlformats.org/officeDocument/2006/relationships/image" Target="../media/image707.png" /><Relationship Id="rId699" Type="http://schemas.openxmlformats.org/officeDocument/2006/relationships/image" Target="../media/image749.png" /><Relationship Id="rId864" Type="http://schemas.openxmlformats.org/officeDocument/2006/relationships/image" Target="../media/image914.png" /><Relationship Id="rId49" Type="http://schemas.openxmlformats.org/officeDocument/2006/relationships/image" Target="../media/image128.png" /><Relationship Id="rId114" Type="http://schemas.openxmlformats.org/officeDocument/2006/relationships/image" Target="../media/image187.png" /><Relationship Id="rId296" Type="http://schemas.openxmlformats.org/officeDocument/2006/relationships/image" Target="../media/image359.png" /><Relationship Id="rId461" Type="http://schemas.openxmlformats.org/officeDocument/2006/relationships/image" Target="../media/image516.png" /><Relationship Id="rId517" Type="http://schemas.openxmlformats.org/officeDocument/2006/relationships/image" Target="../media/image572.png" /><Relationship Id="rId559" Type="http://schemas.openxmlformats.org/officeDocument/2006/relationships/image" Target="../media/image614.png" /><Relationship Id="rId724" Type="http://schemas.openxmlformats.org/officeDocument/2006/relationships/image" Target="../media/image774.png" /><Relationship Id="rId766" Type="http://schemas.openxmlformats.org/officeDocument/2006/relationships/image" Target="../media/image816.png" /><Relationship Id="rId931" Type="http://schemas.openxmlformats.org/officeDocument/2006/relationships/image" Target="../media/image981.png" /><Relationship Id="rId60" Type="http://schemas.openxmlformats.org/officeDocument/2006/relationships/image" Target="../media/image138.png" /><Relationship Id="rId156" Type="http://schemas.openxmlformats.org/officeDocument/2006/relationships/image" Target="../media/image224.png" /><Relationship Id="rId198" Type="http://schemas.openxmlformats.org/officeDocument/2006/relationships/image" Target="../media/image265.png" /><Relationship Id="rId321" Type="http://schemas.openxmlformats.org/officeDocument/2006/relationships/image" Target="../media/image382.png" /><Relationship Id="rId363" Type="http://schemas.openxmlformats.org/officeDocument/2006/relationships/image" Target="../media/image421.png" /><Relationship Id="rId419" Type="http://schemas.openxmlformats.org/officeDocument/2006/relationships/image" Target="../media/image476.png" /><Relationship Id="rId570" Type="http://schemas.openxmlformats.org/officeDocument/2006/relationships/image" Target="../media/image625.png" /><Relationship Id="rId626" Type="http://schemas.openxmlformats.org/officeDocument/2006/relationships/image" Target="../media/image677.png" /><Relationship Id="rId223" Type="http://schemas.openxmlformats.org/officeDocument/2006/relationships/image" Target="../media/image288.png" /><Relationship Id="rId430" Type="http://schemas.openxmlformats.org/officeDocument/2006/relationships/image" Target="../media/image486.png" /><Relationship Id="rId668" Type="http://schemas.openxmlformats.org/officeDocument/2006/relationships/image" Target="../media/image718.png" /><Relationship Id="rId833" Type="http://schemas.openxmlformats.org/officeDocument/2006/relationships/image" Target="../media/image883.png" /><Relationship Id="rId875" Type="http://schemas.openxmlformats.org/officeDocument/2006/relationships/image" Target="../media/image925.png" /><Relationship Id="rId18" Type="http://schemas.openxmlformats.org/officeDocument/2006/relationships/image" Target="../media/image98.png" /><Relationship Id="rId265" Type="http://schemas.openxmlformats.org/officeDocument/2006/relationships/image" Target="../media/image329.png" /><Relationship Id="rId472" Type="http://schemas.openxmlformats.org/officeDocument/2006/relationships/image" Target="../media/image527.png" /><Relationship Id="rId528" Type="http://schemas.openxmlformats.org/officeDocument/2006/relationships/image" Target="../media/image583.png" /><Relationship Id="rId735" Type="http://schemas.openxmlformats.org/officeDocument/2006/relationships/image" Target="../media/image785.png" /><Relationship Id="rId900" Type="http://schemas.openxmlformats.org/officeDocument/2006/relationships/image" Target="../media/image950.png" /><Relationship Id="rId125" Type="http://schemas.openxmlformats.org/officeDocument/2006/relationships/image" Target="../media/image197.png" /><Relationship Id="rId167" Type="http://schemas.openxmlformats.org/officeDocument/2006/relationships/image" Target="../media/image234.png" /><Relationship Id="rId332" Type="http://schemas.openxmlformats.org/officeDocument/2006/relationships/image" Target="../media/image392.png" /><Relationship Id="rId374" Type="http://schemas.openxmlformats.org/officeDocument/2006/relationships/image" Target="../media/image432.png" /><Relationship Id="rId581" Type="http://schemas.openxmlformats.org/officeDocument/2006/relationships/image" Target="../media/image636.png" /><Relationship Id="rId777" Type="http://schemas.openxmlformats.org/officeDocument/2006/relationships/image" Target="../media/image827.png" /><Relationship Id="rId71" Type="http://schemas.openxmlformats.org/officeDocument/2006/relationships/image" Target="../media/image148.png" /><Relationship Id="rId234" Type="http://schemas.openxmlformats.org/officeDocument/2006/relationships/image" Target="../media/image299.png" /><Relationship Id="rId637" Type="http://schemas.openxmlformats.org/officeDocument/2006/relationships/image" Target="../media/image688.png" /><Relationship Id="rId679" Type="http://schemas.openxmlformats.org/officeDocument/2006/relationships/image" Target="../media/image729.png" /><Relationship Id="rId802" Type="http://schemas.openxmlformats.org/officeDocument/2006/relationships/image" Target="../media/image852.png" /><Relationship Id="rId844" Type="http://schemas.openxmlformats.org/officeDocument/2006/relationships/image" Target="../media/image894.png" /><Relationship Id="rId886" Type="http://schemas.openxmlformats.org/officeDocument/2006/relationships/image" Target="../media/image936.png" /><Relationship Id="rId2" Type="http://schemas.openxmlformats.org/officeDocument/2006/relationships/image" Target="../media/image83.png" /><Relationship Id="rId29" Type="http://schemas.openxmlformats.org/officeDocument/2006/relationships/image" Target="../media/image109.png" /><Relationship Id="rId276" Type="http://schemas.openxmlformats.org/officeDocument/2006/relationships/image" Target="../media/image340.png" /><Relationship Id="rId441" Type="http://schemas.openxmlformats.org/officeDocument/2006/relationships/image" Target="../media/image496.png" /><Relationship Id="rId483" Type="http://schemas.openxmlformats.org/officeDocument/2006/relationships/image" Target="../media/image538.png" /><Relationship Id="rId539" Type="http://schemas.openxmlformats.org/officeDocument/2006/relationships/image" Target="../media/image594.png" /><Relationship Id="rId690" Type="http://schemas.openxmlformats.org/officeDocument/2006/relationships/image" Target="../media/image740.png" /><Relationship Id="rId704" Type="http://schemas.openxmlformats.org/officeDocument/2006/relationships/image" Target="../media/image754.png" /><Relationship Id="rId746" Type="http://schemas.openxmlformats.org/officeDocument/2006/relationships/image" Target="../media/image796.png" /><Relationship Id="rId911" Type="http://schemas.openxmlformats.org/officeDocument/2006/relationships/image" Target="../media/image961.png" /><Relationship Id="rId40" Type="http://schemas.openxmlformats.org/officeDocument/2006/relationships/image" Target="../media/image7.png" /><Relationship Id="rId136" Type="http://schemas.openxmlformats.org/officeDocument/2006/relationships/image" Target="../media/image206.png" /><Relationship Id="rId178" Type="http://schemas.openxmlformats.org/officeDocument/2006/relationships/image" Target="../media/image245.png" /><Relationship Id="rId301" Type="http://schemas.openxmlformats.org/officeDocument/2006/relationships/image" Target="../media/image68.png" /><Relationship Id="rId343" Type="http://schemas.openxmlformats.org/officeDocument/2006/relationships/image" Target="../media/image403.png" /><Relationship Id="rId550" Type="http://schemas.openxmlformats.org/officeDocument/2006/relationships/image" Target="../media/image605.png" /><Relationship Id="rId788" Type="http://schemas.openxmlformats.org/officeDocument/2006/relationships/image" Target="../media/image838.png" /><Relationship Id="rId82" Type="http://schemas.openxmlformats.org/officeDocument/2006/relationships/image" Target="../media/image158.png" /><Relationship Id="rId203" Type="http://schemas.openxmlformats.org/officeDocument/2006/relationships/image" Target="../media/image270.png" /><Relationship Id="rId385" Type="http://schemas.openxmlformats.org/officeDocument/2006/relationships/image" Target="../media/image443.png" /><Relationship Id="rId592" Type="http://schemas.openxmlformats.org/officeDocument/2006/relationships/image" Target="../media/image646.png" /><Relationship Id="rId606" Type="http://schemas.openxmlformats.org/officeDocument/2006/relationships/image" Target="../media/image660.png" /><Relationship Id="rId648" Type="http://schemas.openxmlformats.org/officeDocument/2006/relationships/image" Target="../media/image698.png" /><Relationship Id="rId813" Type="http://schemas.openxmlformats.org/officeDocument/2006/relationships/image" Target="../media/image863.png" /><Relationship Id="rId855" Type="http://schemas.openxmlformats.org/officeDocument/2006/relationships/image" Target="../media/image905.png" /><Relationship Id="rId245" Type="http://schemas.openxmlformats.org/officeDocument/2006/relationships/image" Target="../media/image310.png" /><Relationship Id="rId287" Type="http://schemas.openxmlformats.org/officeDocument/2006/relationships/image" Target="../media/image350.png" /><Relationship Id="rId410" Type="http://schemas.openxmlformats.org/officeDocument/2006/relationships/image" Target="../media/image467.png" /><Relationship Id="rId452" Type="http://schemas.openxmlformats.org/officeDocument/2006/relationships/image" Target="../media/image507.png" /><Relationship Id="rId494" Type="http://schemas.openxmlformats.org/officeDocument/2006/relationships/image" Target="../media/image549.png" /><Relationship Id="rId508" Type="http://schemas.openxmlformats.org/officeDocument/2006/relationships/image" Target="../media/image563.png" /><Relationship Id="rId715" Type="http://schemas.openxmlformats.org/officeDocument/2006/relationships/image" Target="../media/image765.png" /><Relationship Id="rId897" Type="http://schemas.openxmlformats.org/officeDocument/2006/relationships/image" Target="../media/image947.png" /><Relationship Id="rId922" Type="http://schemas.openxmlformats.org/officeDocument/2006/relationships/image" Target="../media/image972.png" /><Relationship Id="rId105" Type="http://schemas.openxmlformats.org/officeDocument/2006/relationships/image" Target="../media/image178.png" /><Relationship Id="rId147" Type="http://schemas.openxmlformats.org/officeDocument/2006/relationships/image" Target="../media/image215.png" /><Relationship Id="rId312" Type="http://schemas.openxmlformats.org/officeDocument/2006/relationships/image" Target="../media/image373.png" /><Relationship Id="rId354" Type="http://schemas.openxmlformats.org/officeDocument/2006/relationships/image" Target="../media/image413.png" /><Relationship Id="rId757" Type="http://schemas.openxmlformats.org/officeDocument/2006/relationships/image" Target="../media/image807.png" /><Relationship Id="rId799" Type="http://schemas.openxmlformats.org/officeDocument/2006/relationships/image" Target="../media/image849.png" /><Relationship Id="rId51" Type="http://schemas.openxmlformats.org/officeDocument/2006/relationships/image" Target="../media/image8.png" /><Relationship Id="rId93" Type="http://schemas.openxmlformats.org/officeDocument/2006/relationships/image" Target="../media/image168.png" /><Relationship Id="rId189" Type="http://schemas.openxmlformats.org/officeDocument/2006/relationships/image" Target="../media/image256.png" /><Relationship Id="rId396" Type="http://schemas.openxmlformats.org/officeDocument/2006/relationships/image" Target="../media/image453.png" /><Relationship Id="rId561" Type="http://schemas.openxmlformats.org/officeDocument/2006/relationships/image" Target="../media/image616.png" /><Relationship Id="rId617" Type="http://schemas.openxmlformats.org/officeDocument/2006/relationships/image" Target="../media/image669.png" /><Relationship Id="rId659" Type="http://schemas.openxmlformats.org/officeDocument/2006/relationships/image" Target="../media/image709.png" /><Relationship Id="rId824" Type="http://schemas.openxmlformats.org/officeDocument/2006/relationships/image" Target="../media/image874.png" /><Relationship Id="rId866" Type="http://schemas.openxmlformats.org/officeDocument/2006/relationships/image" Target="../media/image916.png" /><Relationship Id="rId214" Type="http://schemas.openxmlformats.org/officeDocument/2006/relationships/image" Target="../media/image280.png" /><Relationship Id="rId256" Type="http://schemas.openxmlformats.org/officeDocument/2006/relationships/image" Target="../media/image320.png" /><Relationship Id="rId298" Type="http://schemas.openxmlformats.org/officeDocument/2006/relationships/image" Target="../media/image361.png" /><Relationship Id="rId421" Type="http://schemas.openxmlformats.org/officeDocument/2006/relationships/image" Target="../media/image34.png" /><Relationship Id="rId463" Type="http://schemas.openxmlformats.org/officeDocument/2006/relationships/image" Target="../media/image518.png" /><Relationship Id="rId519" Type="http://schemas.openxmlformats.org/officeDocument/2006/relationships/image" Target="../media/image574.png" /><Relationship Id="rId670" Type="http://schemas.openxmlformats.org/officeDocument/2006/relationships/image" Target="../media/image720.png" /><Relationship Id="rId116" Type="http://schemas.openxmlformats.org/officeDocument/2006/relationships/image" Target="../media/image189.png" /><Relationship Id="rId158" Type="http://schemas.openxmlformats.org/officeDocument/2006/relationships/image" Target="../media/image226.png" /><Relationship Id="rId323" Type="http://schemas.openxmlformats.org/officeDocument/2006/relationships/image" Target="../media/image384.png" /><Relationship Id="rId530" Type="http://schemas.openxmlformats.org/officeDocument/2006/relationships/image" Target="../media/image585.png" /><Relationship Id="rId726" Type="http://schemas.openxmlformats.org/officeDocument/2006/relationships/image" Target="../media/image776.png" /><Relationship Id="rId768" Type="http://schemas.openxmlformats.org/officeDocument/2006/relationships/image" Target="../media/image818.png" /><Relationship Id="rId933" Type="http://schemas.openxmlformats.org/officeDocument/2006/relationships/image" Target="../media/image983.png" /><Relationship Id="rId20" Type="http://schemas.openxmlformats.org/officeDocument/2006/relationships/image" Target="../media/image100.png" /><Relationship Id="rId62" Type="http://schemas.openxmlformats.org/officeDocument/2006/relationships/image" Target="../media/image140.png" /><Relationship Id="rId365" Type="http://schemas.openxmlformats.org/officeDocument/2006/relationships/image" Target="../media/image423.png" /><Relationship Id="rId572" Type="http://schemas.openxmlformats.org/officeDocument/2006/relationships/image" Target="../media/image627.png" /><Relationship Id="rId628" Type="http://schemas.openxmlformats.org/officeDocument/2006/relationships/image" Target="../media/image679.png" /><Relationship Id="rId835" Type="http://schemas.openxmlformats.org/officeDocument/2006/relationships/image" Target="../media/image885.png" /><Relationship Id="rId225" Type="http://schemas.openxmlformats.org/officeDocument/2006/relationships/image" Target="../media/image290.png" /><Relationship Id="rId267" Type="http://schemas.openxmlformats.org/officeDocument/2006/relationships/image" Target="../media/image331.png" /><Relationship Id="rId432" Type="http://schemas.openxmlformats.org/officeDocument/2006/relationships/image" Target="../media/image488.png" /><Relationship Id="rId474" Type="http://schemas.openxmlformats.org/officeDocument/2006/relationships/image" Target="../media/image529.png" /><Relationship Id="rId877" Type="http://schemas.openxmlformats.org/officeDocument/2006/relationships/image" Target="../media/image927.png" /><Relationship Id="rId127" Type="http://schemas.openxmlformats.org/officeDocument/2006/relationships/image" Target="../media/image199.png" /><Relationship Id="rId681" Type="http://schemas.openxmlformats.org/officeDocument/2006/relationships/image" Target="../media/image731.png" /><Relationship Id="rId737" Type="http://schemas.openxmlformats.org/officeDocument/2006/relationships/image" Target="../media/image787.png" /><Relationship Id="rId779" Type="http://schemas.openxmlformats.org/officeDocument/2006/relationships/image" Target="../media/image829.png" /><Relationship Id="rId902" Type="http://schemas.openxmlformats.org/officeDocument/2006/relationships/image" Target="../media/image952.png" /><Relationship Id="rId31" Type="http://schemas.openxmlformats.org/officeDocument/2006/relationships/image" Target="../media/image111.png" /><Relationship Id="rId73" Type="http://schemas.openxmlformats.org/officeDocument/2006/relationships/image" Target="../media/image150.png" /><Relationship Id="rId169" Type="http://schemas.openxmlformats.org/officeDocument/2006/relationships/image" Target="../media/image236.png" /><Relationship Id="rId334" Type="http://schemas.openxmlformats.org/officeDocument/2006/relationships/image" Target="../media/image394.png" /><Relationship Id="rId376" Type="http://schemas.openxmlformats.org/officeDocument/2006/relationships/image" Target="../media/image434.png" /><Relationship Id="rId541" Type="http://schemas.openxmlformats.org/officeDocument/2006/relationships/image" Target="../media/image596.png" /><Relationship Id="rId583" Type="http://schemas.openxmlformats.org/officeDocument/2006/relationships/image" Target="../media/image638.png" /><Relationship Id="rId639" Type="http://schemas.openxmlformats.org/officeDocument/2006/relationships/image" Target="../media/image37.png" /><Relationship Id="rId790" Type="http://schemas.openxmlformats.org/officeDocument/2006/relationships/image" Target="../media/image840.png" /><Relationship Id="rId804" Type="http://schemas.openxmlformats.org/officeDocument/2006/relationships/image" Target="../media/image854.png" /><Relationship Id="rId4" Type="http://schemas.openxmlformats.org/officeDocument/2006/relationships/image" Target="../media/image85.png" /><Relationship Id="rId180" Type="http://schemas.openxmlformats.org/officeDocument/2006/relationships/image" Target="../media/image247.png" /><Relationship Id="rId236" Type="http://schemas.openxmlformats.org/officeDocument/2006/relationships/image" Target="../media/image301.png" /><Relationship Id="rId278" Type="http://schemas.openxmlformats.org/officeDocument/2006/relationships/image" Target="../media/image342.png" /><Relationship Id="rId401" Type="http://schemas.openxmlformats.org/officeDocument/2006/relationships/image" Target="../media/image458.png" /><Relationship Id="rId443" Type="http://schemas.openxmlformats.org/officeDocument/2006/relationships/image" Target="../media/image498.png" /><Relationship Id="rId650" Type="http://schemas.openxmlformats.org/officeDocument/2006/relationships/image" Target="../media/image700.png" /><Relationship Id="rId846" Type="http://schemas.openxmlformats.org/officeDocument/2006/relationships/image" Target="../media/image896.png" /><Relationship Id="rId888" Type="http://schemas.openxmlformats.org/officeDocument/2006/relationships/image" Target="../media/image938.png" /><Relationship Id="rId303" Type="http://schemas.openxmlformats.org/officeDocument/2006/relationships/image" Target="../media/image27.png" /><Relationship Id="rId485" Type="http://schemas.openxmlformats.org/officeDocument/2006/relationships/image" Target="../media/image540.png" /><Relationship Id="rId692" Type="http://schemas.openxmlformats.org/officeDocument/2006/relationships/image" Target="../media/image742.png" /><Relationship Id="rId706" Type="http://schemas.openxmlformats.org/officeDocument/2006/relationships/image" Target="../media/image756.png" /><Relationship Id="rId748" Type="http://schemas.openxmlformats.org/officeDocument/2006/relationships/image" Target="../media/image798.png" /><Relationship Id="rId913" Type="http://schemas.openxmlformats.org/officeDocument/2006/relationships/image" Target="../media/image963.png" /><Relationship Id="rId42" Type="http://schemas.openxmlformats.org/officeDocument/2006/relationships/image" Target="../media/image121.png" /><Relationship Id="rId84" Type="http://schemas.openxmlformats.org/officeDocument/2006/relationships/image" Target="../media/image160.png" /><Relationship Id="rId138" Type="http://schemas.openxmlformats.org/officeDocument/2006/relationships/image" Target="../media/image208.png" /><Relationship Id="rId345" Type="http://schemas.openxmlformats.org/officeDocument/2006/relationships/image" Target="../media/image405.png" /><Relationship Id="rId387" Type="http://schemas.openxmlformats.org/officeDocument/2006/relationships/image" Target="../media/image445.png" /><Relationship Id="rId510" Type="http://schemas.openxmlformats.org/officeDocument/2006/relationships/image" Target="../media/image565.png" /><Relationship Id="rId552" Type="http://schemas.openxmlformats.org/officeDocument/2006/relationships/image" Target="../media/image607.png" /><Relationship Id="rId594" Type="http://schemas.openxmlformats.org/officeDocument/2006/relationships/image" Target="../media/image648.png" /><Relationship Id="rId608" Type="http://schemas.openxmlformats.org/officeDocument/2006/relationships/image" Target="../media/image662.png" /><Relationship Id="rId815" Type="http://schemas.openxmlformats.org/officeDocument/2006/relationships/image" Target="../media/image865.png" /><Relationship Id="rId191" Type="http://schemas.openxmlformats.org/officeDocument/2006/relationships/image" Target="../media/image258.png" /><Relationship Id="rId205" Type="http://schemas.openxmlformats.org/officeDocument/2006/relationships/image" Target="../media/image272.png" /><Relationship Id="rId247" Type="http://schemas.openxmlformats.org/officeDocument/2006/relationships/image" Target="../media/image25.png" /><Relationship Id="rId412" Type="http://schemas.openxmlformats.org/officeDocument/2006/relationships/image" Target="../media/image469.png" /><Relationship Id="rId857" Type="http://schemas.openxmlformats.org/officeDocument/2006/relationships/image" Target="../media/image907.png" /><Relationship Id="rId899" Type="http://schemas.openxmlformats.org/officeDocument/2006/relationships/image" Target="../media/image949.png" /><Relationship Id="rId107" Type="http://schemas.openxmlformats.org/officeDocument/2006/relationships/image" Target="../media/image180.png" /><Relationship Id="rId289" Type="http://schemas.openxmlformats.org/officeDocument/2006/relationships/image" Target="../media/image352.png" /><Relationship Id="rId454" Type="http://schemas.openxmlformats.org/officeDocument/2006/relationships/image" Target="../media/image509.png" /><Relationship Id="rId496" Type="http://schemas.openxmlformats.org/officeDocument/2006/relationships/image" Target="../media/image551.png" /><Relationship Id="rId661" Type="http://schemas.openxmlformats.org/officeDocument/2006/relationships/image" Target="../media/image711.png" /><Relationship Id="rId717" Type="http://schemas.openxmlformats.org/officeDocument/2006/relationships/image" Target="../media/image767.png" /><Relationship Id="rId759" Type="http://schemas.openxmlformats.org/officeDocument/2006/relationships/image" Target="../media/image809.png" /><Relationship Id="rId924" Type="http://schemas.openxmlformats.org/officeDocument/2006/relationships/image" Target="../media/image974.png" /><Relationship Id="rId11" Type="http://schemas.openxmlformats.org/officeDocument/2006/relationships/image" Target="../media/image91.png" /><Relationship Id="rId53" Type="http://schemas.openxmlformats.org/officeDocument/2006/relationships/image" Target="../media/image131.png" /><Relationship Id="rId149" Type="http://schemas.openxmlformats.org/officeDocument/2006/relationships/image" Target="../media/image217.png" /><Relationship Id="rId314" Type="http://schemas.openxmlformats.org/officeDocument/2006/relationships/image" Target="../media/image375.png" /><Relationship Id="rId356" Type="http://schemas.openxmlformats.org/officeDocument/2006/relationships/image" Target="../media/image29.png" /><Relationship Id="rId398" Type="http://schemas.openxmlformats.org/officeDocument/2006/relationships/image" Target="../media/image455.png" /><Relationship Id="rId521" Type="http://schemas.openxmlformats.org/officeDocument/2006/relationships/image" Target="../media/image576.png" /><Relationship Id="rId563" Type="http://schemas.openxmlformats.org/officeDocument/2006/relationships/image" Target="../media/image618.png" /><Relationship Id="rId619" Type="http://schemas.openxmlformats.org/officeDocument/2006/relationships/image" Target="../media/image671.png" /><Relationship Id="rId770" Type="http://schemas.openxmlformats.org/officeDocument/2006/relationships/image" Target="../media/image820.png" /><Relationship Id="rId95" Type="http://schemas.openxmlformats.org/officeDocument/2006/relationships/image" Target="../media/image169.png" /><Relationship Id="rId160" Type="http://schemas.openxmlformats.org/officeDocument/2006/relationships/image" Target="../media/image228.png" /><Relationship Id="rId216" Type="http://schemas.openxmlformats.org/officeDocument/2006/relationships/image" Target="../media/image282.png" /><Relationship Id="rId423" Type="http://schemas.openxmlformats.org/officeDocument/2006/relationships/image" Target="../media/image479.png" /><Relationship Id="rId826" Type="http://schemas.openxmlformats.org/officeDocument/2006/relationships/image" Target="../media/image876.png" /><Relationship Id="rId868" Type="http://schemas.openxmlformats.org/officeDocument/2006/relationships/image" Target="../media/image918.png" /><Relationship Id="rId258" Type="http://schemas.openxmlformats.org/officeDocument/2006/relationships/image" Target="../media/image322.png" /><Relationship Id="rId465" Type="http://schemas.openxmlformats.org/officeDocument/2006/relationships/image" Target="../media/image520.png" /><Relationship Id="rId630" Type="http://schemas.openxmlformats.org/officeDocument/2006/relationships/image" Target="../media/image681.png" /><Relationship Id="rId672" Type="http://schemas.openxmlformats.org/officeDocument/2006/relationships/image" Target="../media/image722.png" /><Relationship Id="rId728" Type="http://schemas.openxmlformats.org/officeDocument/2006/relationships/image" Target="../media/image778.png" /><Relationship Id="rId935" Type="http://schemas.openxmlformats.org/officeDocument/2006/relationships/image" Target="../media/image985.png" /><Relationship Id="rId22" Type="http://schemas.openxmlformats.org/officeDocument/2006/relationships/image" Target="../media/image102.png" /><Relationship Id="rId64" Type="http://schemas.openxmlformats.org/officeDocument/2006/relationships/image" Target="../media/image142.png" /><Relationship Id="rId118" Type="http://schemas.openxmlformats.org/officeDocument/2006/relationships/image" Target="../media/image191.png" /><Relationship Id="rId325" Type="http://schemas.openxmlformats.org/officeDocument/2006/relationships/image" Target="../media/image28.png" /><Relationship Id="rId367" Type="http://schemas.openxmlformats.org/officeDocument/2006/relationships/image" Target="../media/image425.png" /><Relationship Id="rId532" Type="http://schemas.openxmlformats.org/officeDocument/2006/relationships/image" Target="../media/image587.png" /><Relationship Id="rId574" Type="http://schemas.openxmlformats.org/officeDocument/2006/relationships/image" Target="../media/image629.png" /><Relationship Id="rId171" Type="http://schemas.openxmlformats.org/officeDocument/2006/relationships/image" Target="../media/image238.png" /><Relationship Id="rId227" Type="http://schemas.openxmlformats.org/officeDocument/2006/relationships/image" Target="../media/image292.png" /><Relationship Id="rId781" Type="http://schemas.openxmlformats.org/officeDocument/2006/relationships/image" Target="../media/image831.png" /><Relationship Id="rId837" Type="http://schemas.openxmlformats.org/officeDocument/2006/relationships/image" Target="../media/image887.png" /><Relationship Id="rId879" Type="http://schemas.openxmlformats.org/officeDocument/2006/relationships/image" Target="../media/image929.png" /><Relationship Id="rId269" Type="http://schemas.openxmlformats.org/officeDocument/2006/relationships/image" Target="../media/image333.png" /><Relationship Id="rId434" Type="http://schemas.openxmlformats.org/officeDocument/2006/relationships/image" Target="../media/image490.png" /><Relationship Id="rId476" Type="http://schemas.openxmlformats.org/officeDocument/2006/relationships/image" Target="../media/image531.png" /><Relationship Id="rId641" Type="http://schemas.openxmlformats.org/officeDocument/2006/relationships/image" Target="../media/image691.png" /><Relationship Id="rId683" Type="http://schemas.openxmlformats.org/officeDocument/2006/relationships/image" Target="../media/image733.png" /><Relationship Id="rId739" Type="http://schemas.openxmlformats.org/officeDocument/2006/relationships/image" Target="../media/image789.png" /><Relationship Id="rId890" Type="http://schemas.openxmlformats.org/officeDocument/2006/relationships/image" Target="../media/image940.png" /><Relationship Id="rId904" Type="http://schemas.openxmlformats.org/officeDocument/2006/relationships/image" Target="../media/image954.png" /><Relationship Id="rId33" Type="http://schemas.openxmlformats.org/officeDocument/2006/relationships/image" Target="../media/image113.png" /><Relationship Id="rId129" Type="http://schemas.openxmlformats.org/officeDocument/2006/relationships/image" Target="../media/image201.png" /><Relationship Id="rId280" Type="http://schemas.openxmlformats.org/officeDocument/2006/relationships/image" Target="../media/image344.png" /><Relationship Id="rId336" Type="http://schemas.openxmlformats.org/officeDocument/2006/relationships/image" Target="../media/image396.png" /><Relationship Id="rId501" Type="http://schemas.openxmlformats.org/officeDocument/2006/relationships/image" Target="../media/image556.png" /><Relationship Id="rId543" Type="http://schemas.openxmlformats.org/officeDocument/2006/relationships/image" Target="../media/image598.png" /><Relationship Id="rId75" Type="http://schemas.openxmlformats.org/officeDocument/2006/relationships/image" Target="../media/image152.png" /><Relationship Id="rId140" Type="http://schemas.openxmlformats.org/officeDocument/2006/relationships/image" Target="../media/image210.png" /><Relationship Id="rId182" Type="http://schemas.openxmlformats.org/officeDocument/2006/relationships/image" Target="../media/image249.png" /><Relationship Id="rId378" Type="http://schemas.openxmlformats.org/officeDocument/2006/relationships/image" Target="../media/image436.png" /><Relationship Id="rId403" Type="http://schemas.openxmlformats.org/officeDocument/2006/relationships/image" Target="../media/image460.png" /><Relationship Id="rId585" Type="http://schemas.openxmlformats.org/officeDocument/2006/relationships/image" Target="../media/image640.png" /><Relationship Id="rId750" Type="http://schemas.openxmlformats.org/officeDocument/2006/relationships/image" Target="../media/image800.png" /><Relationship Id="rId792" Type="http://schemas.openxmlformats.org/officeDocument/2006/relationships/image" Target="../media/image842.png" /><Relationship Id="rId806" Type="http://schemas.openxmlformats.org/officeDocument/2006/relationships/image" Target="../media/image856.png" /><Relationship Id="rId848" Type="http://schemas.openxmlformats.org/officeDocument/2006/relationships/image" Target="../media/image898.png" /><Relationship Id="rId6" Type="http://schemas.openxmlformats.org/officeDocument/2006/relationships/image" Target="../media/image87.png" /><Relationship Id="rId238" Type="http://schemas.openxmlformats.org/officeDocument/2006/relationships/image" Target="../media/image303.png" /><Relationship Id="rId445" Type="http://schemas.openxmlformats.org/officeDocument/2006/relationships/image" Target="../media/image500.png" /><Relationship Id="rId487" Type="http://schemas.openxmlformats.org/officeDocument/2006/relationships/image" Target="../media/image542.png" /><Relationship Id="rId610" Type="http://schemas.openxmlformats.org/officeDocument/2006/relationships/image" Target="../media/image664.png" /><Relationship Id="rId652" Type="http://schemas.openxmlformats.org/officeDocument/2006/relationships/image" Target="../media/image702.png" /><Relationship Id="rId694" Type="http://schemas.openxmlformats.org/officeDocument/2006/relationships/image" Target="../media/image744.png" /><Relationship Id="rId708" Type="http://schemas.openxmlformats.org/officeDocument/2006/relationships/image" Target="../media/image758.png" /><Relationship Id="rId915" Type="http://schemas.openxmlformats.org/officeDocument/2006/relationships/image" Target="../media/image965.png" /><Relationship Id="rId291" Type="http://schemas.openxmlformats.org/officeDocument/2006/relationships/image" Target="../media/image354.png" /><Relationship Id="rId305" Type="http://schemas.openxmlformats.org/officeDocument/2006/relationships/image" Target="../media/image366.png" /><Relationship Id="rId347" Type="http://schemas.openxmlformats.org/officeDocument/2006/relationships/image" Target="../media/image407.png" /><Relationship Id="rId512" Type="http://schemas.openxmlformats.org/officeDocument/2006/relationships/image" Target="../media/image567.png" /><Relationship Id="rId44" Type="http://schemas.openxmlformats.org/officeDocument/2006/relationships/image" Target="../media/image123.png" /><Relationship Id="rId86" Type="http://schemas.openxmlformats.org/officeDocument/2006/relationships/image" Target="../media/image162.png" /><Relationship Id="rId151" Type="http://schemas.openxmlformats.org/officeDocument/2006/relationships/image" Target="../media/image219.png" /><Relationship Id="rId389" Type="http://schemas.openxmlformats.org/officeDocument/2006/relationships/image" Target="../media/image32.png" /><Relationship Id="rId554" Type="http://schemas.openxmlformats.org/officeDocument/2006/relationships/image" Target="../media/image609.png" /><Relationship Id="rId596" Type="http://schemas.openxmlformats.org/officeDocument/2006/relationships/image" Target="../media/image650.png" /><Relationship Id="rId761" Type="http://schemas.openxmlformats.org/officeDocument/2006/relationships/image" Target="../media/image811.png" /><Relationship Id="rId817" Type="http://schemas.openxmlformats.org/officeDocument/2006/relationships/image" Target="../media/image867.png" /><Relationship Id="rId859" Type="http://schemas.openxmlformats.org/officeDocument/2006/relationships/image" Target="../media/image909.png" /><Relationship Id="rId193" Type="http://schemas.openxmlformats.org/officeDocument/2006/relationships/image" Target="../media/image260.png" /><Relationship Id="rId207" Type="http://schemas.openxmlformats.org/officeDocument/2006/relationships/image" Target="../media/image274.png" /><Relationship Id="rId249" Type="http://schemas.openxmlformats.org/officeDocument/2006/relationships/image" Target="../media/image313.png" /><Relationship Id="rId414" Type="http://schemas.openxmlformats.org/officeDocument/2006/relationships/image" Target="../media/image471.png" /><Relationship Id="rId456" Type="http://schemas.openxmlformats.org/officeDocument/2006/relationships/image" Target="../media/image511.png" /><Relationship Id="rId498" Type="http://schemas.openxmlformats.org/officeDocument/2006/relationships/image" Target="../media/image553.png" /><Relationship Id="rId621" Type="http://schemas.openxmlformats.org/officeDocument/2006/relationships/image" Target="../media/image673.png" /><Relationship Id="rId663" Type="http://schemas.openxmlformats.org/officeDocument/2006/relationships/image" Target="../media/image713.png" /><Relationship Id="rId870" Type="http://schemas.openxmlformats.org/officeDocument/2006/relationships/image" Target="../media/image920.png" /><Relationship Id="rId13" Type="http://schemas.openxmlformats.org/officeDocument/2006/relationships/image" Target="../media/image93.png" /><Relationship Id="rId109" Type="http://schemas.openxmlformats.org/officeDocument/2006/relationships/image" Target="../media/image182.png" /><Relationship Id="rId260" Type="http://schemas.openxmlformats.org/officeDocument/2006/relationships/image" Target="../media/image324.png" /><Relationship Id="rId316" Type="http://schemas.openxmlformats.org/officeDocument/2006/relationships/image" Target="../media/image377.png" /><Relationship Id="rId523" Type="http://schemas.openxmlformats.org/officeDocument/2006/relationships/image" Target="../media/image578.png" /><Relationship Id="rId719" Type="http://schemas.openxmlformats.org/officeDocument/2006/relationships/image" Target="../media/image769.png" /><Relationship Id="rId926" Type="http://schemas.openxmlformats.org/officeDocument/2006/relationships/image" Target="../media/image976.png" /><Relationship Id="rId55" Type="http://schemas.openxmlformats.org/officeDocument/2006/relationships/image" Target="../media/image133.png" /><Relationship Id="rId97" Type="http://schemas.openxmlformats.org/officeDocument/2006/relationships/image" Target="../media/image171.png" /><Relationship Id="rId120" Type="http://schemas.openxmlformats.org/officeDocument/2006/relationships/image" Target="../media/image193.png" /><Relationship Id="rId358" Type="http://schemas.openxmlformats.org/officeDocument/2006/relationships/image" Target="../media/image416.png" /><Relationship Id="rId565" Type="http://schemas.openxmlformats.org/officeDocument/2006/relationships/image" Target="../media/image620.png" /><Relationship Id="rId730" Type="http://schemas.openxmlformats.org/officeDocument/2006/relationships/image" Target="../media/image780.png" /><Relationship Id="rId772" Type="http://schemas.openxmlformats.org/officeDocument/2006/relationships/image" Target="../media/image822.png" /><Relationship Id="rId828" Type="http://schemas.openxmlformats.org/officeDocument/2006/relationships/image" Target="../media/image878.png" /><Relationship Id="rId162" Type="http://schemas.openxmlformats.org/officeDocument/2006/relationships/image" Target="../media/image229.png" /><Relationship Id="rId218" Type="http://schemas.openxmlformats.org/officeDocument/2006/relationships/image" Target="../media/image284.png" /><Relationship Id="rId425" Type="http://schemas.openxmlformats.org/officeDocument/2006/relationships/image" Target="../media/image481.png" /><Relationship Id="rId467" Type="http://schemas.openxmlformats.org/officeDocument/2006/relationships/image" Target="../media/image522.png" /><Relationship Id="rId632" Type="http://schemas.openxmlformats.org/officeDocument/2006/relationships/image" Target="../media/image683.png" /><Relationship Id="rId271" Type="http://schemas.openxmlformats.org/officeDocument/2006/relationships/image" Target="../media/image335.png" /><Relationship Id="rId674" Type="http://schemas.openxmlformats.org/officeDocument/2006/relationships/image" Target="../media/image724.png" /><Relationship Id="rId881" Type="http://schemas.openxmlformats.org/officeDocument/2006/relationships/image" Target="../media/image931.png" /><Relationship Id="rId24" Type="http://schemas.openxmlformats.org/officeDocument/2006/relationships/image" Target="../media/image104.png" /><Relationship Id="rId66" Type="http://schemas.openxmlformats.org/officeDocument/2006/relationships/image" Target="../media/image9.png" /><Relationship Id="rId131" Type="http://schemas.openxmlformats.org/officeDocument/2006/relationships/image" Target="../media/image15.png" /><Relationship Id="rId327" Type="http://schemas.openxmlformats.org/officeDocument/2006/relationships/image" Target="../media/image387.png" /><Relationship Id="rId369" Type="http://schemas.openxmlformats.org/officeDocument/2006/relationships/image" Target="../media/image427.png" /><Relationship Id="rId534" Type="http://schemas.openxmlformats.org/officeDocument/2006/relationships/image" Target="../media/image589.png" /><Relationship Id="rId576" Type="http://schemas.openxmlformats.org/officeDocument/2006/relationships/image" Target="../media/image631.png" /><Relationship Id="rId741" Type="http://schemas.openxmlformats.org/officeDocument/2006/relationships/image" Target="../media/image791.png" /><Relationship Id="rId783" Type="http://schemas.openxmlformats.org/officeDocument/2006/relationships/image" Target="../media/image833.png" /><Relationship Id="rId839" Type="http://schemas.openxmlformats.org/officeDocument/2006/relationships/image" Target="../media/image889.png" /><Relationship Id="rId173" Type="http://schemas.openxmlformats.org/officeDocument/2006/relationships/image" Target="../media/image240.png" /><Relationship Id="rId229" Type="http://schemas.openxmlformats.org/officeDocument/2006/relationships/image" Target="../media/image294.png" /><Relationship Id="rId380" Type="http://schemas.openxmlformats.org/officeDocument/2006/relationships/image" Target="../media/image438.png" /><Relationship Id="rId436" Type="http://schemas.openxmlformats.org/officeDocument/2006/relationships/image" Target="../media/image492.png" /><Relationship Id="rId601" Type="http://schemas.openxmlformats.org/officeDocument/2006/relationships/image" Target="../media/image655.png" /><Relationship Id="rId643" Type="http://schemas.openxmlformats.org/officeDocument/2006/relationships/image" Target="../media/image693.png" /><Relationship Id="rId240" Type="http://schemas.openxmlformats.org/officeDocument/2006/relationships/image" Target="../media/image305.png" /><Relationship Id="rId478" Type="http://schemas.openxmlformats.org/officeDocument/2006/relationships/image" Target="../media/image533.png" /><Relationship Id="rId685" Type="http://schemas.openxmlformats.org/officeDocument/2006/relationships/image" Target="../media/image735.png" /><Relationship Id="rId850" Type="http://schemas.openxmlformats.org/officeDocument/2006/relationships/image" Target="../media/image900.png" /><Relationship Id="rId892" Type="http://schemas.openxmlformats.org/officeDocument/2006/relationships/image" Target="../media/image942.png" /><Relationship Id="rId906" Type="http://schemas.openxmlformats.org/officeDocument/2006/relationships/image" Target="../media/image956.png" /><Relationship Id="rId35" Type="http://schemas.openxmlformats.org/officeDocument/2006/relationships/image" Target="../media/image115.png" /><Relationship Id="rId77" Type="http://schemas.openxmlformats.org/officeDocument/2006/relationships/image" Target="../media/image154.png" /><Relationship Id="rId100" Type="http://schemas.openxmlformats.org/officeDocument/2006/relationships/image" Target="../media/image174.png" /><Relationship Id="rId282" Type="http://schemas.openxmlformats.org/officeDocument/2006/relationships/image" Target="../media/image346.png" /><Relationship Id="rId338" Type="http://schemas.openxmlformats.org/officeDocument/2006/relationships/image" Target="../media/image398.png" /><Relationship Id="rId503" Type="http://schemas.openxmlformats.org/officeDocument/2006/relationships/image" Target="../media/image558.png" /><Relationship Id="rId545" Type="http://schemas.openxmlformats.org/officeDocument/2006/relationships/image" Target="../media/image600.png" /><Relationship Id="rId587" Type="http://schemas.openxmlformats.org/officeDocument/2006/relationships/image" Target="../media/image641.png" /><Relationship Id="rId710" Type="http://schemas.openxmlformats.org/officeDocument/2006/relationships/image" Target="../media/image760.png" /><Relationship Id="rId752" Type="http://schemas.openxmlformats.org/officeDocument/2006/relationships/image" Target="../media/image802.png" /><Relationship Id="rId808" Type="http://schemas.openxmlformats.org/officeDocument/2006/relationships/image" Target="../media/image858.png" /><Relationship Id="rId8" Type="http://schemas.openxmlformats.org/officeDocument/2006/relationships/image" Target="../media/image89.png" /><Relationship Id="rId142" Type="http://schemas.openxmlformats.org/officeDocument/2006/relationships/image" Target="../media/image212.png" /><Relationship Id="rId184" Type="http://schemas.openxmlformats.org/officeDocument/2006/relationships/image" Target="../media/image251.png" /><Relationship Id="rId391" Type="http://schemas.openxmlformats.org/officeDocument/2006/relationships/image" Target="../media/image448.png" /><Relationship Id="rId405" Type="http://schemas.openxmlformats.org/officeDocument/2006/relationships/image" Target="../media/image462.png" /><Relationship Id="rId447" Type="http://schemas.openxmlformats.org/officeDocument/2006/relationships/image" Target="../media/image502.png" /><Relationship Id="rId612" Type="http://schemas.openxmlformats.org/officeDocument/2006/relationships/image" Target="../media/image666.png" /><Relationship Id="rId794" Type="http://schemas.openxmlformats.org/officeDocument/2006/relationships/image" Target="../media/image844.png" /><Relationship Id="rId251" Type="http://schemas.openxmlformats.org/officeDocument/2006/relationships/image" Target="../media/image315.png" /><Relationship Id="rId489" Type="http://schemas.openxmlformats.org/officeDocument/2006/relationships/image" Target="../media/image544.png" /><Relationship Id="rId654" Type="http://schemas.openxmlformats.org/officeDocument/2006/relationships/image" Target="../media/image704.png" /><Relationship Id="rId696" Type="http://schemas.openxmlformats.org/officeDocument/2006/relationships/image" Target="../media/image746.png" /><Relationship Id="rId861" Type="http://schemas.openxmlformats.org/officeDocument/2006/relationships/image" Target="../media/image911.png" /><Relationship Id="rId917" Type="http://schemas.openxmlformats.org/officeDocument/2006/relationships/image" Target="../media/image967.png" /><Relationship Id="rId46" Type="http://schemas.openxmlformats.org/officeDocument/2006/relationships/image" Target="../media/image125.png" /><Relationship Id="rId293" Type="http://schemas.openxmlformats.org/officeDocument/2006/relationships/image" Target="../media/image356.png" /><Relationship Id="rId307" Type="http://schemas.openxmlformats.org/officeDocument/2006/relationships/image" Target="../media/image368.png" /><Relationship Id="rId349" Type="http://schemas.openxmlformats.org/officeDocument/2006/relationships/image" Target="../media/image48.png" /><Relationship Id="rId514" Type="http://schemas.openxmlformats.org/officeDocument/2006/relationships/image" Target="../media/image569.png" /><Relationship Id="rId556" Type="http://schemas.openxmlformats.org/officeDocument/2006/relationships/image" Target="../media/image611.png" /><Relationship Id="rId721" Type="http://schemas.openxmlformats.org/officeDocument/2006/relationships/image" Target="../media/image771.png" /><Relationship Id="rId763" Type="http://schemas.openxmlformats.org/officeDocument/2006/relationships/image" Target="../media/image813.png" /><Relationship Id="rId88" Type="http://schemas.openxmlformats.org/officeDocument/2006/relationships/image" Target="../media/image163.png" /><Relationship Id="rId111" Type="http://schemas.openxmlformats.org/officeDocument/2006/relationships/image" Target="../media/image184.png" /><Relationship Id="rId153" Type="http://schemas.openxmlformats.org/officeDocument/2006/relationships/image" Target="../media/image221.png" /><Relationship Id="rId195" Type="http://schemas.openxmlformats.org/officeDocument/2006/relationships/image" Target="../media/image262.png" /><Relationship Id="rId209" Type="http://schemas.openxmlformats.org/officeDocument/2006/relationships/image" Target="../media/image276.png" /><Relationship Id="rId360" Type="http://schemas.openxmlformats.org/officeDocument/2006/relationships/image" Target="../media/image418.png" /><Relationship Id="rId416" Type="http://schemas.openxmlformats.org/officeDocument/2006/relationships/image" Target="../media/image473.png" /><Relationship Id="rId598" Type="http://schemas.openxmlformats.org/officeDocument/2006/relationships/image" Target="../media/image652.png" /><Relationship Id="rId819" Type="http://schemas.openxmlformats.org/officeDocument/2006/relationships/image" Target="../media/image869.png" /><Relationship Id="rId220" Type="http://schemas.openxmlformats.org/officeDocument/2006/relationships/image" Target="../media/image286.png" /><Relationship Id="rId458" Type="http://schemas.openxmlformats.org/officeDocument/2006/relationships/image" Target="../media/image513.png" /><Relationship Id="rId623" Type="http://schemas.openxmlformats.org/officeDocument/2006/relationships/image" Target="../media/image4.png" /><Relationship Id="rId665" Type="http://schemas.openxmlformats.org/officeDocument/2006/relationships/image" Target="../media/image715.png" /><Relationship Id="rId830" Type="http://schemas.openxmlformats.org/officeDocument/2006/relationships/image" Target="../media/image880.png" /><Relationship Id="rId872" Type="http://schemas.openxmlformats.org/officeDocument/2006/relationships/image" Target="../media/image922.png" /><Relationship Id="rId928" Type="http://schemas.openxmlformats.org/officeDocument/2006/relationships/image" Target="../media/image978.png" /><Relationship Id="rId15" Type="http://schemas.openxmlformats.org/officeDocument/2006/relationships/image" Target="../media/image95.png" /><Relationship Id="rId57" Type="http://schemas.openxmlformats.org/officeDocument/2006/relationships/image" Target="../media/image135.png" /><Relationship Id="rId262" Type="http://schemas.openxmlformats.org/officeDocument/2006/relationships/image" Target="../media/image326.png" /><Relationship Id="rId318" Type="http://schemas.openxmlformats.org/officeDocument/2006/relationships/image" Target="../media/image379.png" /><Relationship Id="rId525" Type="http://schemas.openxmlformats.org/officeDocument/2006/relationships/image" Target="../media/image580.png" /><Relationship Id="rId567" Type="http://schemas.openxmlformats.org/officeDocument/2006/relationships/image" Target="../media/image622.png" /><Relationship Id="rId732" Type="http://schemas.openxmlformats.org/officeDocument/2006/relationships/image" Target="../media/image782.png" /><Relationship Id="rId99" Type="http://schemas.openxmlformats.org/officeDocument/2006/relationships/image" Target="../media/image173.png" /><Relationship Id="rId122" Type="http://schemas.openxmlformats.org/officeDocument/2006/relationships/image" Target="../media/image14.png" /><Relationship Id="rId164" Type="http://schemas.openxmlformats.org/officeDocument/2006/relationships/image" Target="../media/image231.png" /><Relationship Id="rId371" Type="http://schemas.openxmlformats.org/officeDocument/2006/relationships/image" Target="../media/image429.png" /><Relationship Id="rId774" Type="http://schemas.openxmlformats.org/officeDocument/2006/relationships/image" Target="../media/image824.png" /><Relationship Id="rId427" Type="http://schemas.openxmlformats.org/officeDocument/2006/relationships/image" Target="../media/image483.png" /><Relationship Id="rId469" Type="http://schemas.openxmlformats.org/officeDocument/2006/relationships/image" Target="../media/image524.png" /><Relationship Id="rId634" Type="http://schemas.openxmlformats.org/officeDocument/2006/relationships/image" Target="../media/image685.png" /><Relationship Id="rId676" Type="http://schemas.openxmlformats.org/officeDocument/2006/relationships/image" Target="../media/image726.png" /><Relationship Id="rId841" Type="http://schemas.openxmlformats.org/officeDocument/2006/relationships/image" Target="../media/image891.png" /><Relationship Id="rId883" Type="http://schemas.openxmlformats.org/officeDocument/2006/relationships/image" Target="../media/image933.png" /><Relationship Id="rId26" Type="http://schemas.openxmlformats.org/officeDocument/2006/relationships/image" Target="../media/image106.png" /><Relationship Id="rId231" Type="http://schemas.openxmlformats.org/officeDocument/2006/relationships/image" Target="../media/image296.png" /><Relationship Id="rId273" Type="http://schemas.openxmlformats.org/officeDocument/2006/relationships/image" Target="../media/image337.png" /><Relationship Id="rId329" Type="http://schemas.openxmlformats.org/officeDocument/2006/relationships/image" Target="../media/image389.png" /><Relationship Id="rId480" Type="http://schemas.openxmlformats.org/officeDocument/2006/relationships/image" Target="../media/image535.png" /><Relationship Id="rId536" Type="http://schemas.openxmlformats.org/officeDocument/2006/relationships/image" Target="../media/image591.png" /><Relationship Id="rId701" Type="http://schemas.openxmlformats.org/officeDocument/2006/relationships/image" Target="../media/image751.png" /><Relationship Id="rId68" Type="http://schemas.openxmlformats.org/officeDocument/2006/relationships/image" Target="../media/image145.png" /><Relationship Id="rId133" Type="http://schemas.openxmlformats.org/officeDocument/2006/relationships/image" Target="../media/image204.jpeg" /><Relationship Id="rId175" Type="http://schemas.openxmlformats.org/officeDocument/2006/relationships/image" Target="../media/image242.png" /><Relationship Id="rId340" Type="http://schemas.openxmlformats.org/officeDocument/2006/relationships/image" Target="../media/image400.png" /><Relationship Id="rId578" Type="http://schemas.openxmlformats.org/officeDocument/2006/relationships/image" Target="../media/image633.png" /><Relationship Id="rId743" Type="http://schemas.openxmlformats.org/officeDocument/2006/relationships/image" Target="../media/image793.png" /><Relationship Id="rId785" Type="http://schemas.openxmlformats.org/officeDocument/2006/relationships/image" Target="../media/image835.png" /><Relationship Id="rId200" Type="http://schemas.openxmlformats.org/officeDocument/2006/relationships/image" Target="../media/image267.png" /><Relationship Id="rId382" Type="http://schemas.openxmlformats.org/officeDocument/2006/relationships/image" Target="../media/image440.png" /><Relationship Id="rId438" Type="http://schemas.openxmlformats.org/officeDocument/2006/relationships/image" Target="../media/image39.png" /><Relationship Id="rId603" Type="http://schemas.openxmlformats.org/officeDocument/2006/relationships/image" Target="../media/image657.png" /><Relationship Id="rId645" Type="http://schemas.openxmlformats.org/officeDocument/2006/relationships/image" Target="../media/image695.png" /><Relationship Id="rId687" Type="http://schemas.openxmlformats.org/officeDocument/2006/relationships/image" Target="../media/image737.png" /><Relationship Id="rId810" Type="http://schemas.openxmlformats.org/officeDocument/2006/relationships/image" Target="../media/image860.png" /><Relationship Id="rId852" Type="http://schemas.openxmlformats.org/officeDocument/2006/relationships/image" Target="../media/image902.png" /><Relationship Id="rId908" Type="http://schemas.openxmlformats.org/officeDocument/2006/relationships/image" Target="../media/image958.png" /><Relationship Id="rId242" Type="http://schemas.openxmlformats.org/officeDocument/2006/relationships/image" Target="../media/image307.png" /><Relationship Id="rId284" Type="http://schemas.openxmlformats.org/officeDocument/2006/relationships/image" Target="../media/image348.png" /><Relationship Id="rId491" Type="http://schemas.openxmlformats.org/officeDocument/2006/relationships/image" Target="../media/image546.png" /><Relationship Id="rId505" Type="http://schemas.openxmlformats.org/officeDocument/2006/relationships/image" Target="../media/image560.png" /><Relationship Id="rId712" Type="http://schemas.openxmlformats.org/officeDocument/2006/relationships/image" Target="../media/image762.png" /><Relationship Id="rId894" Type="http://schemas.openxmlformats.org/officeDocument/2006/relationships/image" Target="../media/image944.png" /><Relationship Id="rId37" Type="http://schemas.openxmlformats.org/officeDocument/2006/relationships/image" Target="../media/image117.png" /><Relationship Id="rId79" Type="http://schemas.openxmlformats.org/officeDocument/2006/relationships/image" Target="../media/image10.png" /><Relationship Id="rId102" Type="http://schemas.openxmlformats.org/officeDocument/2006/relationships/image" Target="../media/image13.png" /><Relationship Id="rId144" Type="http://schemas.openxmlformats.org/officeDocument/2006/relationships/image" Target="../media/image30.png" /><Relationship Id="rId547" Type="http://schemas.openxmlformats.org/officeDocument/2006/relationships/image" Target="../media/image602.png" /><Relationship Id="rId589" Type="http://schemas.openxmlformats.org/officeDocument/2006/relationships/image" Target="../media/image643.png" /><Relationship Id="rId754" Type="http://schemas.openxmlformats.org/officeDocument/2006/relationships/image" Target="../media/image804.png" /><Relationship Id="rId796" Type="http://schemas.openxmlformats.org/officeDocument/2006/relationships/image" Target="../media/image846.png" /><Relationship Id="rId90" Type="http://schemas.openxmlformats.org/officeDocument/2006/relationships/image" Target="../media/image165.png" /><Relationship Id="rId186" Type="http://schemas.openxmlformats.org/officeDocument/2006/relationships/image" Target="../media/image253.png" /><Relationship Id="rId351" Type="http://schemas.openxmlformats.org/officeDocument/2006/relationships/image" Target="../media/image410.png" /><Relationship Id="rId393" Type="http://schemas.openxmlformats.org/officeDocument/2006/relationships/image" Target="../media/image450.png" /><Relationship Id="rId407" Type="http://schemas.openxmlformats.org/officeDocument/2006/relationships/image" Target="../media/image464.png" /><Relationship Id="rId449" Type="http://schemas.openxmlformats.org/officeDocument/2006/relationships/image" Target="../media/image504.png" /><Relationship Id="rId614" Type="http://schemas.openxmlformats.org/officeDocument/2006/relationships/image" Target="../media/image668.png" /><Relationship Id="rId656" Type="http://schemas.openxmlformats.org/officeDocument/2006/relationships/image" Target="../media/image706.png" /><Relationship Id="rId821" Type="http://schemas.openxmlformats.org/officeDocument/2006/relationships/image" Target="../media/image871.png" /><Relationship Id="rId863" Type="http://schemas.openxmlformats.org/officeDocument/2006/relationships/image" Target="../media/image913.png" /><Relationship Id="rId211" Type="http://schemas.openxmlformats.org/officeDocument/2006/relationships/image" Target="../media/image278.png" /><Relationship Id="rId253" Type="http://schemas.openxmlformats.org/officeDocument/2006/relationships/image" Target="../media/image317.png" /><Relationship Id="rId295" Type="http://schemas.openxmlformats.org/officeDocument/2006/relationships/image" Target="../media/image358.png" /><Relationship Id="rId309" Type="http://schemas.openxmlformats.org/officeDocument/2006/relationships/image" Target="../media/image370.png" /><Relationship Id="rId460" Type="http://schemas.openxmlformats.org/officeDocument/2006/relationships/image" Target="../media/image515.png" /><Relationship Id="rId516" Type="http://schemas.openxmlformats.org/officeDocument/2006/relationships/image" Target="../media/image571.png" /><Relationship Id="rId698" Type="http://schemas.openxmlformats.org/officeDocument/2006/relationships/image" Target="../media/image748.png" /><Relationship Id="rId919" Type="http://schemas.openxmlformats.org/officeDocument/2006/relationships/image" Target="../media/image969.png" /><Relationship Id="rId48" Type="http://schemas.openxmlformats.org/officeDocument/2006/relationships/image" Target="../media/image127.png" /><Relationship Id="rId113" Type="http://schemas.openxmlformats.org/officeDocument/2006/relationships/image" Target="../media/image186.png" /><Relationship Id="rId320" Type="http://schemas.openxmlformats.org/officeDocument/2006/relationships/image" Target="../media/image381.png" /><Relationship Id="rId558" Type="http://schemas.openxmlformats.org/officeDocument/2006/relationships/image" Target="../media/image613.png" /><Relationship Id="rId723" Type="http://schemas.openxmlformats.org/officeDocument/2006/relationships/image" Target="../media/image773.png" /><Relationship Id="rId765" Type="http://schemas.openxmlformats.org/officeDocument/2006/relationships/image" Target="../media/image815.png" /><Relationship Id="rId930" Type="http://schemas.openxmlformats.org/officeDocument/2006/relationships/image" Target="../media/image980.png" /><Relationship Id="rId155" Type="http://schemas.openxmlformats.org/officeDocument/2006/relationships/image" Target="../media/image223.png" /><Relationship Id="rId197" Type="http://schemas.openxmlformats.org/officeDocument/2006/relationships/image" Target="../media/image264.png" /><Relationship Id="rId362" Type="http://schemas.openxmlformats.org/officeDocument/2006/relationships/image" Target="../media/image420.png" /><Relationship Id="rId418" Type="http://schemas.openxmlformats.org/officeDocument/2006/relationships/image" Target="../media/image475.png" /><Relationship Id="rId625" Type="http://schemas.openxmlformats.org/officeDocument/2006/relationships/image" Target="../media/image676.png" /><Relationship Id="rId832" Type="http://schemas.openxmlformats.org/officeDocument/2006/relationships/image" Target="../media/image882.png" /><Relationship Id="rId222" Type="http://schemas.openxmlformats.org/officeDocument/2006/relationships/image" Target="../media/image287.png" /><Relationship Id="rId264" Type="http://schemas.openxmlformats.org/officeDocument/2006/relationships/image" Target="../media/image328.png" /><Relationship Id="rId471" Type="http://schemas.openxmlformats.org/officeDocument/2006/relationships/image" Target="../media/image526.png" /><Relationship Id="rId667" Type="http://schemas.openxmlformats.org/officeDocument/2006/relationships/image" Target="../media/image717.png" /><Relationship Id="rId874" Type="http://schemas.openxmlformats.org/officeDocument/2006/relationships/image" Target="../media/image924.png" /><Relationship Id="rId17" Type="http://schemas.openxmlformats.org/officeDocument/2006/relationships/image" Target="../media/image97.png" /><Relationship Id="rId59" Type="http://schemas.openxmlformats.org/officeDocument/2006/relationships/image" Target="../media/image137.png" /><Relationship Id="rId124" Type="http://schemas.openxmlformats.org/officeDocument/2006/relationships/image" Target="../media/image196.png" /><Relationship Id="rId527" Type="http://schemas.openxmlformats.org/officeDocument/2006/relationships/image" Target="../media/image582.png" /><Relationship Id="rId569" Type="http://schemas.openxmlformats.org/officeDocument/2006/relationships/image" Target="../media/image624.png" /><Relationship Id="rId734" Type="http://schemas.openxmlformats.org/officeDocument/2006/relationships/image" Target="../media/image784.png" /><Relationship Id="rId776" Type="http://schemas.openxmlformats.org/officeDocument/2006/relationships/image" Target="../media/image826.png" /><Relationship Id="rId70" Type="http://schemas.openxmlformats.org/officeDocument/2006/relationships/image" Target="../media/image147.png" /><Relationship Id="rId166" Type="http://schemas.openxmlformats.org/officeDocument/2006/relationships/image" Target="../media/image233.png" /><Relationship Id="rId331" Type="http://schemas.openxmlformats.org/officeDocument/2006/relationships/image" Target="../media/image391.png" /><Relationship Id="rId373" Type="http://schemas.openxmlformats.org/officeDocument/2006/relationships/image" Target="../media/image431.png" /><Relationship Id="rId429" Type="http://schemas.openxmlformats.org/officeDocument/2006/relationships/image" Target="../media/image485.png" /><Relationship Id="rId580" Type="http://schemas.openxmlformats.org/officeDocument/2006/relationships/image" Target="../media/image635.png" /><Relationship Id="rId636" Type="http://schemas.openxmlformats.org/officeDocument/2006/relationships/image" Target="../media/image687.png" /><Relationship Id="rId801" Type="http://schemas.openxmlformats.org/officeDocument/2006/relationships/image" Target="../media/image851.png" /><Relationship Id="rId1" Type="http://schemas.openxmlformats.org/officeDocument/2006/relationships/image" Target="../media/image82.jpeg" /><Relationship Id="rId233" Type="http://schemas.openxmlformats.org/officeDocument/2006/relationships/image" Target="../media/image298.png" /><Relationship Id="rId440" Type="http://schemas.openxmlformats.org/officeDocument/2006/relationships/image" Target="../media/image495.png" /><Relationship Id="rId678" Type="http://schemas.openxmlformats.org/officeDocument/2006/relationships/image" Target="../media/image728.png" /><Relationship Id="rId843" Type="http://schemas.openxmlformats.org/officeDocument/2006/relationships/image" Target="../media/image893.png" /><Relationship Id="rId885" Type="http://schemas.openxmlformats.org/officeDocument/2006/relationships/image" Target="../media/image935.png" /><Relationship Id="rId28" Type="http://schemas.openxmlformats.org/officeDocument/2006/relationships/image" Target="../media/image108.png" /><Relationship Id="rId275" Type="http://schemas.openxmlformats.org/officeDocument/2006/relationships/image" Target="../media/image339.png" /><Relationship Id="rId300" Type="http://schemas.openxmlformats.org/officeDocument/2006/relationships/image" Target="../media/image363.png" /><Relationship Id="rId482" Type="http://schemas.openxmlformats.org/officeDocument/2006/relationships/image" Target="../media/image537.png" /><Relationship Id="rId538" Type="http://schemas.openxmlformats.org/officeDocument/2006/relationships/image" Target="../media/image593.png" /><Relationship Id="rId703" Type="http://schemas.openxmlformats.org/officeDocument/2006/relationships/image" Target="../media/image753.png" /><Relationship Id="rId745" Type="http://schemas.openxmlformats.org/officeDocument/2006/relationships/image" Target="../media/image795.png" /><Relationship Id="rId910" Type="http://schemas.openxmlformats.org/officeDocument/2006/relationships/image" Target="../media/image960.png" /><Relationship Id="rId81" Type="http://schemas.openxmlformats.org/officeDocument/2006/relationships/image" Target="../media/image157.png" /><Relationship Id="rId135" Type="http://schemas.openxmlformats.org/officeDocument/2006/relationships/image" Target="../media/image16.png" /><Relationship Id="rId177" Type="http://schemas.openxmlformats.org/officeDocument/2006/relationships/image" Target="../media/image244.png" /><Relationship Id="rId342" Type="http://schemas.openxmlformats.org/officeDocument/2006/relationships/image" Target="../media/image402.png" /><Relationship Id="rId384" Type="http://schemas.openxmlformats.org/officeDocument/2006/relationships/image" Target="../media/image442.png" /><Relationship Id="rId591" Type="http://schemas.openxmlformats.org/officeDocument/2006/relationships/image" Target="../media/image645.png" /><Relationship Id="rId605" Type="http://schemas.openxmlformats.org/officeDocument/2006/relationships/image" Target="../media/image659.png" /><Relationship Id="rId787" Type="http://schemas.openxmlformats.org/officeDocument/2006/relationships/image" Target="../media/image837.png" /><Relationship Id="rId812" Type="http://schemas.openxmlformats.org/officeDocument/2006/relationships/image" Target="../media/image862.png" /><Relationship Id="rId202" Type="http://schemas.openxmlformats.org/officeDocument/2006/relationships/image" Target="../media/image269.png" /><Relationship Id="rId244" Type="http://schemas.openxmlformats.org/officeDocument/2006/relationships/image" Target="../media/image309.png" /><Relationship Id="rId647" Type="http://schemas.openxmlformats.org/officeDocument/2006/relationships/image" Target="../media/image697.png" /><Relationship Id="rId689" Type="http://schemas.openxmlformats.org/officeDocument/2006/relationships/image" Target="../media/image739.png" /><Relationship Id="rId854" Type="http://schemas.openxmlformats.org/officeDocument/2006/relationships/image" Target="../media/image904.png" /><Relationship Id="rId896" Type="http://schemas.openxmlformats.org/officeDocument/2006/relationships/image" Target="../media/image946.png" /><Relationship Id="rId39" Type="http://schemas.openxmlformats.org/officeDocument/2006/relationships/image" Target="../media/image119.png" /><Relationship Id="rId286" Type="http://schemas.openxmlformats.org/officeDocument/2006/relationships/image" Target="../media/image349.png" /><Relationship Id="rId451" Type="http://schemas.openxmlformats.org/officeDocument/2006/relationships/image" Target="../media/image506.png" /><Relationship Id="rId493" Type="http://schemas.openxmlformats.org/officeDocument/2006/relationships/image" Target="../media/image548.png" /><Relationship Id="rId507" Type="http://schemas.openxmlformats.org/officeDocument/2006/relationships/image" Target="../media/image562.png" /><Relationship Id="rId549" Type="http://schemas.openxmlformats.org/officeDocument/2006/relationships/image" Target="../media/image604.png" /><Relationship Id="rId714" Type="http://schemas.openxmlformats.org/officeDocument/2006/relationships/image" Target="../media/image764.png" /><Relationship Id="rId756" Type="http://schemas.openxmlformats.org/officeDocument/2006/relationships/image" Target="../media/image806.png" /><Relationship Id="rId921" Type="http://schemas.openxmlformats.org/officeDocument/2006/relationships/image" Target="../media/image971.png" /><Relationship Id="rId50" Type="http://schemas.openxmlformats.org/officeDocument/2006/relationships/image" Target="../media/image129.png" /><Relationship Id="rId104" Type="http://schemas.openxmlformats.org/officeDocument/2006/relationships/image" Target="../media/image177.png" /><Relationship Id="rId146" Type="http://schemas.openxmlformats.org/officeDocument/2006/relationships/image" Target="../media/image17.png" /><Relationship Id="rId188" Type="http://schemas.openxmlformats.org/officeDocument/2006/relationships/image" Target="../media/image255.png" /><Relationship Id="rId311" Type="http://schemas.openxmlformats.org/officeDocument/2006/relationships/image" Target="../media/image372.png" /><Relationship Id="rId353" Type="http://schemas.openxmlformats.org/officeDocument/2006/relationships/image" Target="../media/image412.png" /><Relationship Id="rId395" Type="http://schemas.openxmlformats.org/officeDocument/2006/relationships/image" Target="../media/image452.png" /><Relationship Id="rId409" Type="http://schemas.openxmlformats.org/officeDocument/2006/relationships/image" Target="../media/image466.png" /><Relationship Id="rId560" Type="http://schemas.openxmlformats.org/officeDocument/2006/relationships/image" Target="../media/image615.png" /><Relationship Id="rId798" Type="http://schemas.openxmlformats.org/officeDocument/2006/relationships/image" Target="../media/image848.png" /><Relationship Id="rId92" Type="http://schemas.openxmlformats.org/officeDocument/2006/relationships/image" Target="../media/image167.png" /><Relationship Id="rId213" Type="http://schemas.openxmlformats.org/officeDocument/2006/relationships/image" Target="../media/image279.png" /><Relationship Id="rId420" Type="http://schemas.openxmlformats.org/officeDocument/2006/relationships/image" Target="../media/image477.png" /><Relationship Id="rId616" Type="http://schemas.openxmlformats.org/officeDocument/2006/relationships/image" Target="../media/image21.png" /><Relationship Id="rId658" Type="http://schemas.openxmlformats.org/officeDocument/2006/relationships/image" Target="../media/image708.png" /><Relationship Id="rId823" Type="http://schemas.openxmlformats.org/officeDocument/2006/relationships/image" Target="../media/image873.png" /><Relationship Id="rId865" Type="http://schemas.openxmlformats.org/officeDocument/2006/relationships/image" Target="../media/image915.png" /><Relationship Id="rId255" Type="http://schemas.openxmlformats.org/officeDocument/2006/relationships/image" Target="../media/image319.png" /><Relationship Id="rId297" Type="http://schemas.openxmlformats.org/officeDocument/2006/relationships/image" Target="../media/image360.png" /><Relationship Id="rId462" Type="http://schemas.openxmlformats.org/officeDocument/2006/relationships/image" Target="../media/image517.png" /><Relationship Id="rId518" Type="http://schemas.openxmlformats.org/officeDocument/2006/relationships/image" Target="../media/image573.png" /><Relationship Id="rId725" Type="http://schemas.openxmlformats.org/officeDocument/2006/relationships/image" Target="../media/image775.png" /><Relationship Id="rId932" Type="http://schemas.openxmlformats.org/officeDocument/2006/relationships/image" Target="../media/image982.png" /><Relationship Id="rId115" Type="http://schemas.openxmlformats.org/officeDocument/2006/relationships/image" Target="../media/image188.png" /><Relationship Id="rId157" Type="http://schemas.openxmlformats.org/officeDocument/2006/relationships/image" Target="../media/image225.png" /><Relationship Id="rId322" Type="http://schemas.openxmlformats.org/officeDocument/2006/relationships/image" Target="../media/image383.png" /><Relationship Id="rId364" Type="http://schemas.openxmlformats.org/officeDocument/2006/relationships/image" Target="../media/image422.png" /><Relationship Id="rId767" Type="http://schemas.openxmlformats.org/officeDocument/2006/relationships/image" Target="../media/image817.png" /><Relationship Id="rId61" Type="http://schemas.openxmlformats.org/officeDocument/2006/relationships/image" Target="../media/image139.png" /><Relationship Id="rId199" Type="http://schemas.openxmlformats.org/officeDocument/2006/relationships/image" Target="../media/image266.png" /><Relationship Id="rId571" Type="http://schemas.openxmlformats.org/officeDocument/2006/relationships/image" Target="../media/image626.png" /><Relationship Id="rId627" Type="http://schemas.openxmlformats.org/officeDocument/2006/relationships/image" Target="../media/image678.png" /><Relationship Id="rId669" Type="http://schemas.openxmlformats.org/officeDocument/2006/relationships/image" Target="../media/image719.png" /><Relationship Id="rId834" Type="http://schemas.openxmlformats.org/officeDocument/2006/relationships/image" Target="../media/image884.png" /><Relationship Id="rId876" Type="http://schemas.openxmlformats.org/officeDocument/2006/relationships/image" Target="../media/image926.png" /><Relationship Id="rId19" Type="http://schemas.openxmlformats.org/officeDocument/2006/relationships/image" Target="../media/image99.png" /><Relationship Id="rId224" Type="http://schemas.openxmlformats.org/officeDocument/2006/relationships/image" Target="../media/image289.png" /><Relationship Id="rId266" Type="http://schemas.openxmlformats.org/officeDocument/2006/relationships/image" Target="../media/image330.png" /><Relationship Id="rId431" Type="http://schemas.openxmlformats.org/officeDocument/2006/relationships/image" Target="../media/image487.png" /><Relationship Id="rId473" Type="http://schemas.openxmlformats.org/officeDocument/2006/relationships/image" Target="../media/image528.png" /><Relationship Id="rId529" Type="http://schemas.openxmlformats.org/officeDocument/2006/relationships/image" Target="../media/image584.png" /><Relationship Id="rId680" Type="http://schemas.openxmlformats.org/officeDocument/2006/relationships/image" Target="../media/image730.png" /><Relationship Id="rId736" Type="http://schemas.openxmlformats.org/officeDocument/2006/relationships/image" Target="../media/image786.png" /><Relationship Id="rId901" Type="http://schemas.openxmlformats.org/officeDocument/2006/relationships/image" Target="../media/image951.png" /><Relationship Id="rId30" Type="http://schemas.openxmlformats.org/officeDocument/2006/relationships/image" Target="../media/image110.png" /><Relationship Id="rId126" Type="http://schemas.openxmlformats.org/officeDocument/2006/relationships/image" Target="../media/image198.png" /><Relationship Id="rId168" Type="http://schemas.openxmlformats.org/officeDocument/2006/relationships/image" Target="../media/image235.png" /><Relationship Id="rId333" Type="http://schemas.openxmlformats.org/officeDocument/2006/relationships/image" Target="../media/image393.png" /><Relationship Id="rId540" Type="http://schemas.openxmlformats.org/officeDocument/2006/relationships/image" Target="../media/image595.png" /><Relationship Id="rId778" Type="http://schemas.openxmlformats.org/officeDocument/2006/relationships/image" Target="../media/image828.png" /><Relationship Id="rId72" Type="http://schemas.openxmlformats.org/officeDocument/2006/relationships/image" Target="../media/image149.png" /><Relationship Id="rId375" Type="http://schemas.openxmlformats.org/officeDocument/2006/relationships/image" Target="../media/image433.png" /><Relationship Id="rId582" Type="http://schemas.openxmlformats.org/officeDocument/2006/relationships/image" Target="../media/image637.png" /><Relationship Id="rId638" Type="http://schemas.openxmlformats.org/officeDocument/2006/relationships/image" Target="../media/image689.png" /><Relationship Id="rId803" Type="http://schemas.openxmlformats.org/officeDocument/2006/relationships/image" Target="../media/image853.png" /><Relationship Id="rId845" Type="http://schemas.openxmlformats.org/officeDocument/2006/relationships/image" Target="../media/image895.png" /><Relationship Id="rId3" Type="http://schemas.openxmlformats.org/officeDocument/2006/relationships/image" Target="../media/image84.png" /><Relationship Id="rId235" Type="http://schemas.openxmlformats.org/officeDocument/2006/relationships/image" Target="../media/image300.png" /><Relationship Id="rId277" Type="http://schemas.openxmlformats.org/officeDocument/2006/relationships/image" Target="../media/image341.png" /><Relationship Id="rId400" Type="http://schemas.openxmlformats.org/officeDocument/2006/relationships/image" Target="../media/image457.png" /><Relationship Id="rId442" Type="http://schemas.openxmlformats.org/officeDocument/2006/relationships/image" Target="../media/image497.png" /><Relationship Id="rId484" Type="http://schemas.openxmlformats.org/officeDocument/2006/relationships/image" Target="../media/image539.png" /><Relationship Id="rId705" Type="http://schemas.openxmlformats.org/officeDocument/2006/relationships/image" Target="../media/image755.png" /><Relationship Id="rId887" Type="http://schemas.openxmlformats.org/officeDocument/2006/relationships/image" Target="../media/image937.png" /><Relationship Id="rId137" Type="http://schemas.openxmlformats.org/officeDocument/2006/relationships/image" Target="../media/image207.png" /><Relationship Id="rId302" Type="http://schemas.openxmlformats.org/officeDocument/2006/relationships/image" Target="../media/image364.png" /><Relationship Id="rId344" Type="http://schemas.openxmlformats.org/officeDocument/2006/relationships/image" Target="../media/image404.png" /><Relationship Id="rId691" Type="http://schemas.openxmlformats.org/officeDocument/2006/relationships/image" Target="../media/image741.png" /><Relationship Id="rId747" Type="http://schemas.openxmlformats.org/officeDocument/2006/relationships/image" Target="../media/image797.png" /><Relationship Id="rId789" Type="http://schemas.openxmlformats.org/officeDocument/2006/relationships/image" Target="../media/image839.png" /><Relationship Id="rId912" Type="http://schemas.openxmlformats.org/officeDocument/2006/relationships/image" Target="../media/image962.png" /><Relationship Id="rId41" Type="http://schemas.openxmlformats.org/officeDocument/2006/relationships/image" Target="../media/image120.png" /><Relationship Id="rId83" Type="http://schemas.openxmlformats.org/officeDocument/2006/relationships/image" Target="../media/image159.png" /><Relationship Id="rId179" Type="http://schemas.openxmlformats.org/officeDocument/2006/relationships/image" Target="../media/image246.png" /><Relationship Id="rId386" Type="http://schemas.openxmlformats.org/officeDocument/2006/relationships/image" Target="../media/image444.png" /><Relationship Id="rId551" Type="http://schemas.openxmlformats.org/officeDocument/2006/relationships/image" Target="../media/image606.png" /><Relationship Id="rId593" Type="http://schemas.openxmlformats.org/officeDocument/2006/relationships/image" Target="../media/image647.png" /><Relationship Id="rId607" Type="http://schemas.openxmlformats.org/officeDocument/2006/relationships/image" Target="../media/image661.png" /><Relationship Id="rId649" Type="http://schemas.openxmlformats.org/officeDocument/2006/relationships/image" Target="../media/image699.png" /><Relationship Id="rId814" Type="http://schemas.openxmlformats.org/officeDocument/2006/relationships/image" Target="../media/image864.png" /><Relationship Id="rId856" Type="http://schemas.openxmlformats.org/officeDocument/2006/relationships/image" Target="../media/image906.png" /><Relationship Id="rId190" Type="http://schemas.openxmlformats.org/officeDocument/2006/relationships/image" Target="../media/image257.png" /><Relationship Id="rId204" Type="http://schemas.openxmlformats.org/officeDocument/2006/relationships/image" Target="../media/image271.png" /><Relationship Id="rId246" Type="http://schemas.openxmlformats.org/officeDocument/2006/relationships/image" Target="../media/image311.png" /><Relationship Id="rId288" Type="http://schemas.openxmlformats.org/officeDocument/2006/relationships/image" Target="../media/image351.png" /><Relationship Id="rId411" Type="http://schemas.openxmlformats.org/officeDocument/2006/relationships/image" Target="../media/image468.png" /><Relationship Id="rId453" Type="http://schemas.openxmlformats.org/officeDocument/2006/relationships/image" Target="../media/image508.png" /><Relationship Id="rId509" Type="http://schemas.openxmlformats.org/officeDocument/2006/relationships/image" Target="../media/image564.png" /><Relationship Id="rId660" Type="http://schemas.openxmlformats.org/officeDocument/2006/relationships/image" Target="../media/image710.png" /><Relationship Id="rId898" Type="http://schemas.openxmlformats.org/officeDocument/2006/relationships/image" Target="../media/image948.png" /><Relationship Id="rId106" Type="http://schemas.openxmlformats.org/officeDocument/2006/relationships/image" Target="../media/image179.png" /><Relationship Id="rId313" Type="http://schemas.openxmlformats.org/officeDocument/2006/relationships/image" Target="../media/image374.png" /><Relationship Id="rId495" Type="http://schemas.openxmlformats.org/officeDocument/2006/relationships/image" Target="../media/image550.png" /><Relationship Id="rId716" Type="http://schemas.openxmlformats.org/officeDocument/2006/relationships/image" Target="../media/image766.png" /><Relationship Id="rId758" Type="http://schemas.openxmlformats.org/officeDocument/2006/relationships/image" Target="../media/image808.png" /><Relationship Id="rId923" Type="http://schemas.openxmlformats.org/officeDocument/2006/relationships/image" Target="../media/image973.png" /><Relationship Id="rId10" Type="http://schemas.openxmlformats.org/officeDocument/2006/relationships/image" Target="../media/image90.png" /><Relationship Id="rId52" Type="http://schemas.openxmlformats.org/officeDocument/2006/relationships/image" Target="../media/image130.png" /><Relationship Id="rId94" Type="http://schemas.openxmlformats.org/officeDocument/2006/relationships/image" Target="../media/image12.png" /><Relationship Id="rId148" Type="http://schemas.openxmlformats.org/officeDocument/2006/relationships/image" Target="../media/image216.png" /><Relationship Id="rId355" Type="http://schemas.openxmlformats.org/officeDocument/2006/relationships/image" Target="../media/image414.png" /><Relationship Id="rId397" Type="http://schemas.openxmlformats.org/officeDocument/2006/relationships/image" Target="../media/image454.png" /><Relationship Id="rId520" Type="http://schemas.openxmlformats.org/officeDocument/2006/relationships/image" Target="../media/image575.png" /><Relationship Id="rId562" Type="http://schemas.openxmlformats.org/officeDocument/2006/relationships/image" Target="../media/image617.png" /><Relationship Id="rId618" Type="http://schemas.openxmlformats.org/officeDocument/2006/relationships/image" Target="../media/image670.png" /><Relationship Id="rId825" Type="http://schemas.openxmlformats.org/officeDocument/2006/relationships/image" Target="../media/image875.png" /><Relationship Id="rId215" Type="http://schemas.openxmlformats.org/officeDocument/2006/relationships/image" Target="../media/image281.png" /><Relationship Id="rId257" Type="http://schemas.openxmlformats.org/officeDocument/2006/relationships/image" Target="../media/image321.png" /><Relationship Id="rId422" Type="http://schemas.openxmlformats.org/officeDocument/2006/relationships/image" Target="../media/image478.png" /><Relationship Id="rId464" Type="http://schemas.openxmlformats.org/officeDocument/2006/relationships/image" Target="../media/image519.png" /><Relationship Id="rId867" Type="http://schemas.openxmlformats.org/officeDocument/2006/relationships/image" Target="../media/image917.png" /><Relationship Id="rId299" Type="http://schemas.openxmlformats.org/officeDocument/2006/relationships/image" Target="../media/image362.png" /><Relationship Id="rId727" Type="http://schemas.openxmlformats.org/officeDocument/2006/relationships/image" Target="../media/image777.png" /><Relationship Id="rId934" Type="http://schemas.openxmlformats.org/officeDocument/2006/relationships/image" Target="../media/image984.png" /><Relationship Id="rId63" Type="http://schemas.openxmlformats.org/officeDocument/2006/relationships/image" Target="../media/image141.png" /><Relationship Id="rId159" Type="http://schemas.openxmlformats.org/officeDocument/2006/relationships/image" Target="../media/image227.png" /><Relationship Id="rId366" Type="http://schemas.openxmlformats.org/officeDocument/2006/relationships/image" Target="../media/image424.png" /><Relationship Id="rId573" Type="http://schemas.openxmlformats.org/officeDocument/2006/relationships/image" Target="../media/image628.png" /><Relationship Id="rId780" Type="http://schemas.openxmlformats.org/officeDocument/2006/relationships/image" Target="../media/image830.png" /><Relationship Id="rId226" Type="http://schemas.openxmlformats.org/officeDocument/2006/relationships/image" Target="../media/image291.png" /><Relationship Id="rId433" Type="http://schemas.openxmlformats.org/officeDocument/2006/relationships/image" Target="../media/image489.png" /><Relationship Id="rId878" Type="http://schemas.openxmlformats.org/officeDocument/2006/relationships/image" Target="../media/image928.png" /><Relationship Id="rId640" Type="http://schemas.openxmlformats.org/officeDocument/2006/relationships/image" Target="../media/image690.png" /><Relationship Id="rId738" Type="http://schemas.openxmlformats.org/officeDocument/2006/relationships/image" Target="../media/image788.png" /><Relationship Id="rId74" Type="http://schemas.openxmlformats.org/officeDocument/2006/relationships/image" Target="../media/image151.png" /><Relationship Id="rId377" Type="http://schemas.openxmlformats.org/officeDocument/2006/relationships/image" Target="../media/image435.png" /><Relationship Id="rId500" Type="http://schemas.openxmlformats.org/officeDocument/2006/relationships/image" Target="../media/image555.png" /><Relationship Id="rId584" Type="http://schemas.openxmlformats.org/officeDocument/2006/relationships/image" Target="../media/image639.png" /><Relationship Id="rId805" Type="http://schemas.openxmlformats.org/officeDocument/2006/relationships/image" Target="../media/image855.png" /><Relationship Id="rId5" Type="http://schemas.openxmlformats.org/officeDocument/2006/relationships/image" Target="../media/image86.png" /><Relationship Id="rId237" Type="http://schemas.openxmlformats.org/officeDocument/2006/relationships/image" Target="../media/image302.png" /><Relationship Id="rId791" Type="http://schemas.openxmlformats.org/officeDocument/2006/relationships/image" Target="../media/image841.png" /><Relationship Id="rId889" Type="http://schemas.openxmlformats.org/officeDocument/2006/relationships/image" Target="../media/image939.png" /><Relationship Id="rId444" Type="http://schemas.openxmlformats.org/officeDocument/2006/relationships/image" Target="../media/image499.png" /><Relationship Id="rId651" Type="http://schemas.openxmlformats.org/officeDocument/2006/relationships/image" Target="../media/image701.png" /><Relationship Id="rId749" Type="http://schemas.openxmlformats.org/officeDocument/2006/relationships/image" Target="../media/image799.png" /><Relationship Id="rId290" Type="http://schemas.openxmlformats.org/officeDocument/2006/relationships/image" Target="../media/image353.png" /><Relationship Id="rId304" Type="http://schemas.openxmlformats.org/officeDocument/2006/relationships/image" Target="../media/image365.png" /><Relationship Id="rId388" Type="http://schemas.openxmlformats.org/officeDocument/2006/relationships/image" Target="../media/image446.png" /><Relationship Id="rId511" Type="http://schemas.openxmlformats.org/officeDocument/2006/relationships/image" Target="../media/image566.png" /><Relationship Id="rId609" Type="http://schemas.openxmlformats.org/officeDocument/2006/relationships/image" Target="../media/image663.png" /><Relationship Id="rId85" Type="http://schemas.openxmlformats.org/officeDocument/2006/relationships/image" Target="../media/image161.png" /><Relationship Id="rId150" Type="http://schemas.openxmlformats.org/officeDocument/2006/relationships/image" Target="../media/image218.png" /><Relationship Id="rId595" Type="http://schemas.openxmlformats.org/officeDocument/2006/relationships/image" Target="../media/image649.png" /><Relationship Id="rId816" Type="http://schemas.openxmlformats.org/officeDocument/2006/relationships/image" Target="../media/image866.png" /><Relationship Id="rId248" Type="http://schemas.openxmlformats.org/officeDocument/2006/relationships/image" Target="../media/image312.png" /><Relationship Id="rId455" Type="http://schemas.openxmlformats.org/officeDocument/2006/relationships/image" Target="../media/image510.png" /><Relationship Id="rId662" Type="http://schemas.openxmlformats.org/officeDocument/2006/relationships/image" Target="../media/image712.png" /><Relationship Id="rId12" Type="http://schemas.openxmlformats.org/officeDocument/2006/relationships/image" Target="../media/image92.png" /><Relationship Id="rId108" Type="http://schemas.openxmlformats.org/officeDocument/2006/relationships/image" Target="../media/image181.png" /><Relationship Id="rId315" Type="http://schemas.openxmlformats.org/officeDocument/2006/relationships/image" Target="../media/image376.png" /><Relationship Id="rId522" Type="http://schemas.openxmlformats.org/officeDocument/2006/relationships/image" Target="../media/image577.png" /><Relationship Id="rId96" Type="http://schemas.openxmlformats.org/officeDocument/2006/relationships/image" Target="../media/image170.png" /><Relationship Id="rId161" Type="http://schemas.openxmlformats.org/officeDocument/2006/relationships/image" Target="../media/image18.png" /><Relationship Id="rId399" Type="http://schemas.openxmlformats.org/officeDocument/2006/relationships/image" Target="../media/image456.png" /><Relationship Id="rId827" Type="http://schemas.openxmlformats.org/officeDocument/2006/relationships/image" Target="../media/image877.png" /><Relationship Id="rId259" Type="http://schemas.openxmlformats.org/officeDocument/2006/relationships/image" Target="../media/image323.png" /><Relationship Id="rId466" Type="http://schemas.openxmlformats.org/officeDocument/2006/relationships/image" Target="../media/image521.png" /><Relationship Id="rId673" Type="http://schemas.openxmlformats.org/officeDocument/2006/relationships/image" Target="../media/image723.png" /><Relationship Id="rId880" Type="http://schemas.openxmlformats.org/officeDocument/2006/relationships/image" Target="../media/image930.png" /><Relationship Id="rId23" Type="http://schemas.openxmlformats.org/officeDocument/2006/relationships/image" Target="../media/image103.png" /><Relationship Id="rId119" Type="http://schemas.openxmlformats.org/officeDocument/2006/relationships/image" Target="../media/image192.png" /><Relationship Id="rId326" Type="http://schemas.openxmlformats.org/officeDocument/2006/relationships/image" Target="../media/image386.png" /><Relationship Id="rId533" Type="http://schemas.openxmlformats.org/officeDocument/2006/relationships/image" Target="../media/image588.png" /><Relationship Id="rId740" Type="http://schemas.openxmlformats.org/officeDocument/2006/relationships/image" Target="../media/image790.png" /><Relationship Id="rId838" Type="http://schemas.openxmlformats.org/officeDocument/2006/relationships/image" Target="../media/image888.png" /><Relationship Id="rId172" Type="http://schemas.openxmlformats.org/officeDocument/2006/relationships/image" Target="../media/image239.png" /><Relationship Id="rId477" Type="http://schemas.openxmlformats.org/officeDocument/2006/relationships/image" Target="../media/image532.png" /><Relationship Id="rId600" Type="http://schemas.openxmlformats.org/officeDocument/2006/relationships/image" Target="../media/image654.png" /><Relationship Id="rId684" Type="http://schemas.openxmlformats.org/officeDocument/2006/relationships/image" Target="../media/image734.png" /><Relationship Id="rId337" Type="http://schemas.openxmlformats.org/officeDocument/2006/relationships/image" Target="../media/image397.png" /><Relationship Id="rId891" Type="http://schemas.openxmlformats.org/officeDocument/2006/relationships/image" Target="../media/image941.png" /><Relationship Id="rId905" Type="http://schemas.openxmlformats.org/officeDocument/2006/relationships/image" Target="../media/image955.png" /><Relationship Id="rId34" Type="http://schemas.openxmlformats.org/officeDocument/2006/relationships/image" Target="../media/image114.png" /><Relationship Id="rId544" Type="http://schemas.openxmlformats.org/officeDocument/2006/relationships/image" Target="../media/image599.png" /><Relationship Id="rId751" Type="http://schemas.openxmlformats.org/officeDocument/2006/relationships/image" Target="../media/image801.png" /><Relationship Id="rId849" Type="http://schemas.openxmlformats.org/officeDocument/2006/relationships/image" Target="../media/image899.png" /><Relationship Id="rId183" Type="http://schemas.openxmlformats.org/officeDocument/2006/relationships/image" Target="../media/image250.png" /><Relationship Id="rId390" Type="http://schemas.openxmlformats.org/officeDocument/2006/relationships/image" Target="../media/image447.png" /><Relationship Id="rId404" Type="http://schemas.openxmlformats.org/officeDocument/2006/relationships/image" Target="../media/image461.png" /><Relationship Id="rId611" Type="http://schemas.openxmlformats.org/officeDocument/2006/relationships/image" Target="../media/image665.png" /><Relationship Id="rId250" Type="http://schemas.openxmlformats.org/officeDocument/2006/relationships/image" Target="../media/image314.png" /><Relationship Id="rId488" Type="http://schemas.openxmlformats.org/officeDocument/2006/relationships/image" Target="../media/image543.png" /><Relationship Id="rId695" Type="http://schemas.openxmlformats.org/officeDocument/2006/relationships/image" Target="../media/image745.png" /><Relationship Id="rId709" Type="http://schemas.openxmlformats.org/officeDocument/2006/relationships/image" Target="../media/image759.png" /><Relationship Id="rId916" Type="http://schemas.openxmlformats.org/officeDocument/2006/relationships/image" Target="../media/image966.png" /><Relationship Id="rId45" Type="http://schemas.openxmlformats.org/officeDocument/2006/relationships/image" Target="../media/image124.png" /><Relationship Id="rId110" Type="http://schemas.openxmlformats.org/officeDocument/2006/relationships/image" Target="../media/image183.png" /><Relationship Id="rId348" Type="http://schemas.openxmlformats.org/officeDocument/2006/relationships/image" Target="../media/image408.png" /><Relationship Id="rId555" Type="http://schemas.openxmlformats.org/officeDocument/2006/relationships/image" Target="../media/image610.png" /><Relationship Id="rId762" Type="http://schemas.openxmlformats.org/officeDocument/2006/relationships/image" Target="../media/image812.png" /><Relationship Id="rId194" Type="http://schemas.openxmlformats.org/officeDocument/2006/relationships/image" Target="../media/image261.png" /><Relationship Id="rId208" Type="http://schemas.openxmlformats.org/officeDocument/2006/relationships/image" Target="../media/image275.png" /><Relationship Id="rId415" Type="http://schemas.openxmlformats.org/officeDocument/2006/relationships/image" Target="../media/image472.png" /><Relationship Id="rId622" Type="http://schemas.openxmlformats.org/officeDocument/2006/relationships/image" Target="../media/image674.png" /><Relationship Id="rId261" Type="http://schemas.openxmlformats.org/officeDocument/2006/relationships/image" Target="../media/image325.png" /><Relationship Id="rId499" Type="http://schemas.openxmlformats.org/officeDocument/2006/relationships/image" Target="../media/image554.png" /><Relationship Id="rId927" Type="http://schemas.openxmlformats.org/officeDocument/2006/relationships/image" Target="../media/image977.png" /><Relationship Id="rId56" Type="http://schemas.openxmlformats.org/officeDocument/2006/relationships/image" Target="../media/image134.png" /><Relationship Id="rId359" Type="http://schemas.openxmlformats.org/officeDocument/2006/relationships/image" Target="../media/image417.png" /><Relationship Id="rId566" Type="http://schemas.openxmlformats.org/officeDocument/2006/relationships/image" Target="../media/image621.png" /><Relationship Id="rId773" Type="http://schemas.openxmlformats.org/officeDocument/2006/relationships/image" Target="../media/image823.png" /><Relationship Id="rId121" Type="http://schemas.openxmlformats.org/officeDocument/2006/relationships/image" Target="../media/image194.png" /><Relationship Id="rId219" Type="http://schemas.openxmlformats.org/officeDocument/2006/relationships/image" Target="../media/image285.png" /><Relationship Id="rId426" Type="http://schemas.openxmlformats.org/officeDocument/2006/relationships/image" Target="../media/image482.png" /><Relationship Id="rId633" Type="http://schemas.openxmlformats.org/officeDocument/2006/relationships/image" Target="../media/image684.png" /><Relationship Id="rId840" Type="http://schemas.openxmlformats.org/officeDocument/2006/relationships/image" Target="../media/image890.png" /><Relationship Id="rId67" Type="http://schemas.openxmlformats.org/officeDocument/2006/relationships/image" Target="../media/image144.png" /><Relationship Id="rId272" Type="http://schemas.openxmlformats.org/officeDocument/2006/relationships/image" Target="../media/image336.png" /><Relationship Id="rId577" Type="http://schemas.openxmlformats.org/officeDocument/2006/relationships/image" Target="../media/image632.png" /><Relationship Id="rId700" Type="http://schemas.openxmlformats.org/officeDocument/2006/relationships/image" Target="../media/image750.png" /><Relationship Id="rId132" Type="http://schemas.openxmlformats.org/officeDocument/2006/relationships/image" Target="../media/image203.png" /><Relationship Id="rId784" Type="http://schemas.openxmlformats.org/officeDocument/2006/relationships/image" Target="../media/image834.png" /></Relationships>
</file>

<file path=xl/drawings/_rels/drawing69.xml.rels><?xml version="1.0" encoding="UTF-8" standalone="yes"?>
<Relationships xmlns="http://schemas.openxmlformats.org/package/2006/relationships"><Relationship Id="rId2" Type="http://schemas.openxmlformats.org/officeDocument/2006/relationships/image" Target="../media/image988.png" /><Relationship Id="rId1" Type="http://schemas.openxmlformats.org/officeDocument/2006/relationships/image" Target="../media/image987.png" /></Relationships>
</file>

<file path=xl/drawings/drawing1.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03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03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03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03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03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03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03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03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03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03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03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03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03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03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03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03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03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03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03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03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03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03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03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03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03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03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03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03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03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03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03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03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03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03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03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03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03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03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03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03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03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03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03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03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03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03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03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03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03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03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03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03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03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03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03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03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03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03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03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03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03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03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03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03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03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03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03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03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03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03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03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03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03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05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05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05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05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05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05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05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05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05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05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05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05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05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05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05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05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05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05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05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05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05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05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05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05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05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05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05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05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05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05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05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05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05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05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05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05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05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05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05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05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05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05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05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05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05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05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05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05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05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05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05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05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05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05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05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05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05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05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05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05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05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05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05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05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05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05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05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05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05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05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05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05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05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05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07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07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07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07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07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07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07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07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07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07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07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07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07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07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07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07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07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07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07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07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07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07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07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07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07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07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07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07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07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07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07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07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07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07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07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07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07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07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07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07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07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07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07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07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07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07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07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07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07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07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07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07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07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07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07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07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07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07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07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07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07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07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07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07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07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07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07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07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07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07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07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07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07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07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07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0A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0A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0A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0A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0A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0A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0A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0A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0A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0A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0A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0A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0A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0A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0A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0A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0A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0A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0A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0A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0A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0A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0A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0A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0A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0A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0A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0A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0A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0A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0A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0A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0A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0A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0A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0A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0A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0A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0A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0A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0A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0A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0A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0A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0A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0A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0A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0A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0A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0A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0A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0A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0A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0A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0A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0A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0A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0A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0A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0A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0A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0A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0A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0A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0A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0A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0A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0A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0A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0A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0A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0A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0A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0A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0A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0A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0A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B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0C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0C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0C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0C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0C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0C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0C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0C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0C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0C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0C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0C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0C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0C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0C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0C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0C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0C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0C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0C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0C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0C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0C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0C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0C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0C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0C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0C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0C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0C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0C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0C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0C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0C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0C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0C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0C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0C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0C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0C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0C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0C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0C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0C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0C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0C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0C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0C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0C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0C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0C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0C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0C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0C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0C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0C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0C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0C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0C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0C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0C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0C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0C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0C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0C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0C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0C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0C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0C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0C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0C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0C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0C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0C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0C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0C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0C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0C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0C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D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0E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0E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0E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0E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0E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0E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0E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0E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0E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0E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0E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0E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0E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0E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0E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0E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0E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0E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0E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0E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0E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0E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0E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0E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0E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0E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0E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0E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0E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0E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0E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0E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0E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0E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0E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0E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0E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0E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0E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0E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0E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0E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0E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0E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0E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0E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0E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0E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0E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0E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0E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0E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0E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0E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0E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0E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0E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0E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0E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0E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0E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0E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0E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0E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0E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0E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0E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0E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0E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0E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0E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0E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0E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0E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0E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0E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0E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10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10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10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10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10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10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10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10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10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10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10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10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10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10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10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10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10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10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10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10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10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10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10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10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10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10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10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10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10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10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10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10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10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10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10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10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10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10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10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10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10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10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10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10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10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10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10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10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10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10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10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10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10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10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10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10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10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10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10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10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10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10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10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10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10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10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10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10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10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10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10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10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10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10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10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10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10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10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10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10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10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12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12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12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12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12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12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12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12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12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12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12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12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12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12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12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12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12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12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12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12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12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12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12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12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12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12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12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12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12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12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12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12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12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12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12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12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12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12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12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12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12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12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12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12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12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12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12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12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12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12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12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12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12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12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12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12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12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12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12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12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12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12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12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12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12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12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12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12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12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12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12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12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12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12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12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12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12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12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12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12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12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12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12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13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14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14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14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14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14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14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14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14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14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14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14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14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14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14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14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14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14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14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14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14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14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14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14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14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14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14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14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14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14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14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14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14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14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14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14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14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14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14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14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14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14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14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14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14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14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14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14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14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14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14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14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14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14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14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14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14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14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14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14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14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14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14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14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14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14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14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14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14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14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14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14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14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14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14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14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14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14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14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14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14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14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14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14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14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15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16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16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16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16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16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16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16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16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16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16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16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16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16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16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16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16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16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16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16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16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16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16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16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16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16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16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16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16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16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16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16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16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16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16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16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16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16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16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16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16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16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16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16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16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16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16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16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16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16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16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16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16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16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16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16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16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16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16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16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16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16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16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16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16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16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16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16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16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16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16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16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16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16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16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16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16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16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16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16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16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16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16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16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16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16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17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17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18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18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18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18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18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18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18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18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18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18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18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18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18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18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18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18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18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18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18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18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18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18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18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18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18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18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18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18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18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18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18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18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18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18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18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18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18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18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18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18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18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18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18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18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18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18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18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18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18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18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18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18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18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18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18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18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18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18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18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18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18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18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18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18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18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18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18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18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18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18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18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18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18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18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18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18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18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18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18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18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18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18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18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18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18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19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1A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1A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1A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1A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1A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1A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1A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1A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1A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1A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1A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1A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1A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1A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1A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1A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1A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1A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1A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1A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1A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1A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1A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1A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1A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1A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1A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1A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1A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1A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1A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1A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1A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1A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1A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1A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1A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1A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1A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1A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1A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1A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1A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1A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1A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1A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1A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1A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1A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1A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1A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1A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1A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1A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1A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1A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1A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1A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1A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1A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1A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1A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1A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1A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1A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1A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1A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1A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1A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1A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1A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1A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1A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1A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1A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1A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1A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1A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1A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1A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1A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1A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1A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1A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1A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1B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1B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1C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1C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1C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1C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1C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1C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1C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1C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1C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1C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1C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1C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1C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1C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1C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1C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1C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1C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1C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1C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1C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1C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1C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1C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1C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1C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1C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1C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1C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1C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1C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1C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1C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1C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1C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1C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1C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1C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1C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1C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1C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1C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1C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1C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1C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1C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1C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1C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1C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1C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1C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1C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1C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1C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1C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1C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1C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1C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1C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1C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1C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1C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1C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1C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1C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1C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1C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1C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1C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1C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1C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1C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1C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1C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1C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1C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1C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1C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1C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1C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1C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1C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1C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1C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1C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1C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1D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1D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1E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1E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1E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1E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1E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1E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1E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1E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1E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1E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1E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1E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1E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1E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1E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1E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1E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1E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1E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1E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1E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1E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1E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1E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1E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1E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1E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1E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1E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1E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1E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1E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1E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1E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1E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1E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1E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1E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1E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1E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1E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1E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1E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1E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1E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1E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1E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1E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1E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1E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1E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1E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1E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1E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1E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1E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1E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1E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1E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1E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1E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1E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1E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1E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1E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1E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1E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1E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1E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1E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1E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1E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1E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1E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1E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1E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1E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1E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1E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1E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1E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1E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1E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1E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1E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1F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1F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20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20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20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20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20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20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20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20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20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20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20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20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20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20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20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20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20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20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20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20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20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20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20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20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20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20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20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20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20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20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20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20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20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20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20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20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20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20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20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20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20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20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20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20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20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20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20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20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20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20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20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20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20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20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20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20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20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20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20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20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20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20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20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20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20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20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20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20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20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20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20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20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20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20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20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20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20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20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20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20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20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20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20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20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20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21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21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21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22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22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22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22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22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22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22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22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22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22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22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22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22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22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22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22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22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22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22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22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22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22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22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22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22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22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22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22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22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22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22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22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22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22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22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22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22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22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22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22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22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22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22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22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22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22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22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22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22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22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22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22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22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22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22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22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22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22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22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22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22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22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22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22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22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22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22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22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22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22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22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22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22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22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22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22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22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22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22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22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22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22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22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22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22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23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23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23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24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24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24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24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24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24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24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24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24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24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24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24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24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24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24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24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24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24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24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24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24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24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24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24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24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24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24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24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24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24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24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24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24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24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24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24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24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24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24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24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24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24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24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24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24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24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24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24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24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24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24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24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24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24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24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24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24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24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24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24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24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24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24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24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24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24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24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24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24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24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24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24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24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24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24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24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24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24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24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24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24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24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24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24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24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24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25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25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25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26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26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26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27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27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27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27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27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27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27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27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27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27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27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27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27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27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27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27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27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27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27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27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27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27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27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27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27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27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27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27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27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27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27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27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27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27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27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27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27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27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27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27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27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27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27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27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27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27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27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27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27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27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27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27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27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27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27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27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27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27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27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27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27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27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27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27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27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27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27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27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27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27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27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27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27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27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27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27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27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27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27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27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27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27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27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27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27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27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28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28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28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29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29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29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29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29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29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29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29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29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29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29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29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29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29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29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29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29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29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29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29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29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29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29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29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29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29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29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29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29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29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29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29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29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29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29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29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29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29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29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29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29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29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29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29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29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29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29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29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29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29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29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29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29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29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29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29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29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29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29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29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29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29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29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29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29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29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29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29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29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29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29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29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29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29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29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29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29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29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29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29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29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29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29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29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29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29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2A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2A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2A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2B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2B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2B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2B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2B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2B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2B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2B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2B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2B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2B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2B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2B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2B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2B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2B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2B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2B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2B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2B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2B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2B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2B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2B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2B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2B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2B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2B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2B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2B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2B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2B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2B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2B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2B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2B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2B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2B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2B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2B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2B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2B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2B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2B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2B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2B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2B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2B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2B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2B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2B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2B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2B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2B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2B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2B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2B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2B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2B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2B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2B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2B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2B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2B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2B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2B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2B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2B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2B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2B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2B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2B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2B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2B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2B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2B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2B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2B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2B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2B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2B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2B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2B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2B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2B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2C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2C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2C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2D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2D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2D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2D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2D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2D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2D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2D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2D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2D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2D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2D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2D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2D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2D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2D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2D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2D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2D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2D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2D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2D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2D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2D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2D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2D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2D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2D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2D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2D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2D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2D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2D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2D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2D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2D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2D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2D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2D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2D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2D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2D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2D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2D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2D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2D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2D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2D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2D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2D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2D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2D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2D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2D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2D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2D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2D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2D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2D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2D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2D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2D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2D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2D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2D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2D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2D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2D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2D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2D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2D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2D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2D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2D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2D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2D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2D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2D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2D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2D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2D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2D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2D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2D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2D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2D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2E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2E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2E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2F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2F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2F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2F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2F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2F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2F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2F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2F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2F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2F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2F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2F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2F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2F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2F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2F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2F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2F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2F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2F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2F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2F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2F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2F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2F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2F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2F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2F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2F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2F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2F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2F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2F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2F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2F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2F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2F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2F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2F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2F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2F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2F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2F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2F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2F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2F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2F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2F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2F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2F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2F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2F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2F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2F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2F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2F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2F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2F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2F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2F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2F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2F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2F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2F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2F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2F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2F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2F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2F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2F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2F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2F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2F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2F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2F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2F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2F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2F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2F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2F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2F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2F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2F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2F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2F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30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30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30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31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31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31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31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31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31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31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31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31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31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31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31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31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31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31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31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31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31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31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31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31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31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31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31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31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31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31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31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31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31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31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31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31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31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31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31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31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31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31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31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31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31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31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31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31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31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31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31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31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31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31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31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31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31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31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31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31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31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31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31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31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31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31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31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31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31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31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31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31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31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31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31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31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31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31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31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31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31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31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31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31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31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31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31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31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31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32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32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32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33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33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33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33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33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33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33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33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33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33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33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33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33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33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33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33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33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33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33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33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33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33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33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33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33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33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33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33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33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33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33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33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33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33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33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33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33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33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33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33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33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33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33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33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33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33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33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33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33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33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33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33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33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33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33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33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33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33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33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33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33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33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33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33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33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33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33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33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33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33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33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33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33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33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33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33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33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33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33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33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33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33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33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33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33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33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34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34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34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35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35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35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35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35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35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35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35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35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35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35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35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35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35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35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35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35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35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35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35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35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35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35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35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35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35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35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35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35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35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35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35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35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35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35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35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35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35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35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35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35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35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35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35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35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35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35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35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35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35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35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35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35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35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35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35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35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35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35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35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35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35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35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35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35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35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35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35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35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35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35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35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35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35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35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35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35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35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35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35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35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35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35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35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35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35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36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36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36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55.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37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37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37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37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37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37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37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37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37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37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37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37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37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37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37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37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37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37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37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37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37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37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37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37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37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37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37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37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37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37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37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37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37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37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37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37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37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37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37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37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37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37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37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37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37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37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37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37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37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37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37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37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37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37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37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37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37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37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37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37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37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37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37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37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37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37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37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37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37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37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37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37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37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37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37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37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37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37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37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37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37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37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37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37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37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37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38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38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38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57.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39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39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39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39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39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39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39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39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39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39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39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39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39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39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39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39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39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39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39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39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39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39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39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39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39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39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39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39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39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39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39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39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39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39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39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39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39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39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39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39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39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39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39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39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39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39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39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39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39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39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39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39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39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39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39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39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39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39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39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39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39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39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39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39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39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39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39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39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39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39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39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39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39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39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39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39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39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39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39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39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39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39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39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39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39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39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3A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3A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3A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59.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3B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3B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3B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3B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3B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3B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3B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3B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3B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3B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3B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3B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3B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3B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3B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3B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3B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3B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3B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3B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3B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3B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3B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3B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3B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3B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3B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3B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3B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3B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3B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3B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3B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3B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3B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3B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3B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3B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3B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3B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3B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3B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3B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3B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3B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3B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3B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3B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3B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3B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3B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3B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3B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3B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3B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3B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3B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3B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3B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3B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3B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3B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3B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3B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3B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3B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3B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3B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3B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3B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3B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3B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3B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3B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3B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3B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3B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3B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3B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3B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3B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3B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3B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3B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3B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3B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3C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3C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3C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3D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3D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3D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3D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3D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3D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3D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3D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3D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3D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3D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3D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3D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3D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3D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3D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3D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3D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3D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3D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3D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3D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3D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3D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3D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3D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3D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3D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3D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3D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3D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3D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3D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3D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3D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3D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3D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3D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3D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3D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3D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3D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3D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3D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3D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3D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3D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3D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3D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3D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3D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3D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3D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3D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3D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3D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3D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3D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3D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3D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3D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3D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3D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3D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3D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3D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3D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3D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3D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3D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3D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3D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3D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3D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3D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3D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3D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3D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3D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3D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3D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3D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3D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3D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3D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3D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3E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3E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3E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63.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3F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3F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3F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3F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3F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3F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3F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3F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3F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3F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3F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3F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3F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3F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3F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3F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3F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3F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3F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3F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3F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3F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3F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3F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3F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3F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3F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3F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3F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3F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3F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3F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3F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3F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3F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3F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3F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3F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3F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3F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3F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3F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3F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3F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3F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3F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3F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3F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3F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3F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3F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3F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3F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3F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3F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3F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3F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3F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3F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3F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3F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3F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3F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3F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3F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3F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3F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3F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3F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3F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3F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3F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3F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3F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3F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3F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3F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3F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3F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3F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3F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3F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3F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3F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3F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3F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40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40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40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41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41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41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41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41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41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41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41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41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41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41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41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41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41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41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41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41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41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41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41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41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41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41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41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41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41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41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41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41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41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41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41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41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41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41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41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41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41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41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41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41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41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41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41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41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41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41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41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41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41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41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41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41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41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41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41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41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41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41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41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41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41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41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41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41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41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41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41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41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41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41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41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41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41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41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41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41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41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41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41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41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41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41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41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41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41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1</xdr:col>
      <xdr:colOff>77470</xdr:colOff>
      <xdr:row>6</xdr:row>
      <xdr:rowOff>63500</xdr:rowOff>
    </xdr:from>
    <xdr:to>
      <xdr:col>1</xdr:col>
      <xdr:colOff>1322705</xdr:colOff>
      <xdr:row>6</xdr:row>
      <xdr:rowOff>1062990</xdr:rowOff>
    </xdr:to>
    <xdr:pic>
      <xdr:nvPicPr>
        <xdr:cNvPr id="2" name="ID_48F8FE6DE1C9465C9B46CC81C90AB58E" descr="1676703109270">
          <a:extLst>
            <a:ext uri="{FF2B5EF4-FFF2-40B4-BE49-F238E27FC236}">
              <a16:creationId xmlns:a16="http://schemas.microsoft.com/office/drawing/2014/main" id="{00000000-0008-0000-4200-000002000000}"/>
            </a:ext>
          </a:extLst>
        </xdr:cNvPr>
        <xdr:cNvPicPr>
          <a:picLocks noChangeAspect="1"/>
        </xdr:cNvPicPr>
      </xdr:nvPicPr>
      <xdr:blipFill>
        <a:blip xmlns:r="http://schemas.openxmlformats.org/officeDocument/2006/relationships" r:embed="rId1"/>
        <a:stretch>
          <a:fillRect/>
        </a:stretch>
      </xdr:blipFill>
      <xdr:spPr>
        <a:xfrm>
          <a:off x="868045" y="1739900"/>
          <a:ext cx="1245235" cy="999490"/>
        </a:xfrm>
        <a:prstGeom prst="rect">
          <a:avLst/>
        </a:prstGeom>
      </xdr:spPr>
    </xdr:pic>
    <xdr:clientData/>
  </xdr:twoCellAnchor>
  <xdr:twoCellAnchor editAs="oneCell">
    <xdr:from>
      <xdr:col>1</xdr:col>
      <xdr:colOff>61595</xdr:colOff>
      <xdr:row>7</xdr:row>
      <xdr:rowOff>92710</xdr:rowOff>
    </xdr:from>
    <xdr:to>
      <xdr:col>1</xdr:col>
      <xdr:colOff>1356360</xdr:colOff>
      <xdr:row>7</xdr:row>
      <xdr:rowOff>1218565</xdr:rowOff>
    </xdr:to>
    <xdr:pic>
      <xdr:nvPicPr>
        <xdr:cNvPr id="3" name="ID_1A5FFE4D81794B5BB921AE7C9578DA85" descr="b429805bbb7c12edf4bee5ab2fb65a2">
          <a:extLst>
            <a:ext uri="{FF2B5EF4-FFF2-40B4-BE49-F238E27FC236}">
              <a16:creationId xmlns:a16="http://schemas.microsoft.com/office/drawing/2014/main" id="{00000000-0008-0000-4200-000003000000}"/>
            </a:ext>
          </a:extLst>
        </xdr:cNvPr>
        <xdr:cNvPicPr>
          <a:picLocks noChangeAspect="1"/>
        </xdr:cNvPicPr>
      </xdr:nvPicPr>
      <xdr:blipFill>
        <a:blip xmlns:r="http://schemas.openxmlformats.org/officeDocument/2006/relationships" r:embed="rId2"/>
        <a:stretch>
          <a:fillRect/>
        </a:stretch>
      </xdr:blipFill>
      <xdr:spPr>
        <a:xfrm>
          <a:off x="852170" y="3051810"/>
          <a:ext cx="1294765" cy="1125855"/>
        </a:xfrm>
        <a:prstGeom prst="rect">
          <a:avLst/>
        </a:prstGeom>
      </xdr:spPr>
    </xdr:pic>
    <xdr:clientData/>
  </xdr:twoCellAnchor>
  <xdr:twoCellAnchor editAs="oneCell">
    <xdr:from>
      <xdr:col>1</xdr:col>
      <xdr:colOff>57785</xdr:colOff>
      <xdr:row>8</xdr:row>
      <xdr:rowOff>179070</xdr:rowOff>
    </xdr:from>
    <xdr:to>
      <xdr:col>1</xdr:col>
      <xdr:colOff>1350010</xdr:colOff>
      <xdr:row>8</xdr:row>
      <xdr:rowOff>1141095</xdr:rowOff>
    </xdr:to>
    <xdr:pic>
      <xdr:nvPicPr>
        <xdr:cNvPr id="4" name="ID_2CB4AA5D7A8B45C9B9BDD73EC58F257F" descr="1676353786123">
          <a:extLst>
            <a:ext uri="{FF2B5EF4-FFF2-40B4-BE49-F238E27FC236}">
              <a16:creationId xmlns:a16="http://schemas.microsoft.com/office/drawing/2014/main" id="{00000000-0008-0000-4200-000004000000}"/>
            </a:ext>
          </a:extLst>
        </xdr:cNvPr>
        <xdr:cNvPicPr>
          <a:picLocks noChangeAspect="1"/>
        </xdr:cNvPicPr>
      </xdr:nvPicPr>
      <xdr:blipFill>
        <a:blip xmlns:r="http://schemas.openxmlformats.org/officeDocument/2006/relationships" r:embed="rId3"/>
        <a:stretch>
          <a:fillRect/>
        </a:stretch>
      </xdr:blipFill>
      <xdr:spPr>
        <a:xfrm>
          <a:off x="848360" y="4420870"/>
          <a:ext cx="1292225" cy="962025"/>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oneCellAnchor>
    <xdr:from>
      <xdr:col>1</xdr:col>
      <xdr:colOff>76200</xdr:colOff>
      <xdr:row>7</xdr:row>
      <xdr:rowOff>63500</xdr:rowOff>
    </xdr:from>
    <xdr:ext cx="1189990" cy="944880"/>
    <xdr:pic>
      <xdr:nvPicPr>
        <xdr:cNvPr id="2" name="图片 422">
          <a:extLst>
            <a:ext uri="{FF2B5EF4-FFF2-40B4-BE49-F238E27FC236}">
              <a16:creationId xmlns:a16="http://schemas.microsoft.com/office/drawing/2014/main" id="{00000000-0008-0000-4300-000002000000}"/>
            </a:ext>
          </a:extLst>
        </xdr:cNvPr>
        <xdr:cNvPicPr>
          <a:picLocks noChangeAspect="1"/>
        </xdr:cNvPicPr>
      </xdr:nvPicPr>
      <xdr:blipFill>
        <a:blip xmlns:r="http://schemas.openxmlformats.org/officeDocument/2006/relationships" r:embed="rId1"/>
        <a:stretch>
          <a:fillRect/>
        </a:stretch>
      </xdr:blipFill>
      <xdr:spPr>
        <a:xfrm>
          <a:off x="647700" y="1865630"/>
          <a:ext cx="1189990" cy="944880"/>
        </a:xfrm>
        <a:prstGeom prst="rect">
          <a:avLst/>
        </a:prstGeom>
        <a:noFill/>
        <a:ln w="9525">
          <a:noFill/>
        </a:ln>
      </xdr:spPr>
    </xdr:pic>
    <xdr:clientData/>
  </xdr:oneCellAnchor>
  <xdr:twoCellAnchor editAs="oneCell">
    <xdr:from>
      <xdr:col>1</xdr:col>
      <xdr:colOff>57150</xdr:colOff>
      <xdr:row>8</xdr:row>
      <xdr:rowOff>180975</xdr:rowOff>
    </xdr:from>
    <xdr:to>
      <xdr:col>1</xdr:col>
      <xdr:colOff>1267460</xdr:colOff>
      <xdr:row>8</xdr:row>
      <xdr:rowOff>977265</xdr:rowOff>
    </xdr:to>
    <xdr:pic>
      <xdr:nvPicPr>
        <xdr:cNvPr id="3" name="图片 24">
          <a:extLst>
            <a:ext uri="{FF2B5EF4-FFF2-40B4-BE49-F238E27FC236}">
              <a16:creationId xmlns:a16="http://schemas.microsoft.com/office/drawing/2014/main" id="{00000000-0008-0000-4300-000003000000}"/>
            </a:ext>
          </a:extLst>
        </xdr:cNvPr>
        <xdr:cNvPicPr>
          <a:picLocks noChangeAspect="1"/>
        </xdr:cNvPicPr>
      </xdr:nvPicPr>
      <xdr:blipFill>
        <a:blip xmlns:r="http://schemas.openxmlformats.org/officeDocument/2006/relationships" r:embed="rId2"/>
        <a:stretch>
          <a:fillRect/>
        </a:stretch>
      </xdr:blipFill>
      <xdr:spPr>
        <a:xfrm>
          <a:off x="628650" y="3088005"/>
          <a:ext cx="1210310" cy="796290"/>
        </a:xfrm>
        <a:prstGeom prst="rect">
          <a:avLst/>
        </a:prstGeom>
        <a:noFill/>
        <a:ln w="9525">
          <a:noFill/>
        </a:ln>
      </xdr:spPr>
    </xdr:pic>
    <xdr:clientData/>
  </xdr:twoCellAnchor>
  <xdr:twoCellAnchor editAs="oneCell">
    <xdr:from>
      <xdr:col>2</xdr:col>
      <xdr:colOff>117475</xdr:colOff>
      <xdr:row>86</xdr:row>
      <xdr:rowOff>0</xdr:rowOff>
    </xdr:from>
    <xdr:to>
      <xdr:col>3</xdr:col>
      <xdr:colOff>109220</xdr:colOff>
      <xdr:row>86</xdr:row>
      <xdr:rowOff>1905</xdr:rowOff>
    </xdr:to>
    <xdr:pic>
      <xdr:nvPicPr>
        <xdr:cNvPr id="4" name="图片 45">
          <a:extLst>
            <a:ext uri="{FF2B5EF4-FFF2-40B4-BE49-F238E27FC236}">
              <a16:creationId xmlns:a16="http://schemas.microsoft.com/office/drawing/2014/main" id="{00000000-0008-0000-4300-000004000000}"/>
            </a:ext>
          </a:extLst>
        </xdr:cNvPr>
        <xdr:cNvPicPr>
          <a:picLocks noChangeAspect="1"/>
        </xdr:cNvPicPr>
      </xdr:nvPicPr>
      <xdr:blipFill>
        <a:blip xmlns:r="http://schemas.openxmlformats.org/officeDocument/2006/relationships" r:embed="rId3"/>
        <a:stretch>
          <a:fillRect/>
        </a:stretch>
      </xdr:blipFill>
      <xdr:spPr>
        <a:xfrm>
          <a:off x="2022475" y="89089230"/>
          <a:ext cx="1229995" cy="1905"/>
        </a:xfrm>
        <a:prstGeom prst="rect">
          <a:avLst/>
        </a:prstGeom>
        <a:noFill/>
        <a:ln w="9525">
          <a:noFill/>
        </a:ln>
      </xdr:spPr>
    </xdr:pic>
    <xdr:clientData/>
  </xdr:twoCellAnchor>
  <xdr:oneCellAnchor>
    <xdr:from>
      <xdr:col>1</xdr:col>
      <xdr:colOff>127000</xdr:colOff>
      <xdr:row>86</xdr:row>
      <xdr:rowOff>0</xdr:rowOff>
    </xdr:from>
    <xdr:ext cx="1229995" cy="1905"/>
    <xdr:pic>
      <xdr:nvPicPr>
        <xdr:cNvPr id="5" name="图片 45">
          <a:extLst>
            <a:ext uri="{FF2B5EF4-FFF2-40B4-BE49-F238E27FC236}">
              <a16:creationId xmlns:a16="http://schemas.microsoft.com/office/drawing/2014/main" id="{00000000-0008-0000-4300-000005000000}"/>
            </a:ext>
          </a:extLst>
        </xdr:cNvPr>
        <xdr:cNvPicPr>
          <a:picLocks noChangeAspect="1"/>
        </xdr:cNvPicPr>
      </xdr:nvPicPr>
      <xdr:blipFill>
        <a:blip xmlns:r="http://schemas.openxmlformats.org/officeDocument/2006/relationships" r:embed="rId3"/>
        <a:stretch>
          <a:fillRect/>
        </a:stretch>
      </xdr:blipFill>
      <xdr:spPr>
        <a:xfrm>
          <a:off x="698500" y="89089230"/>
          <a:ext cx="1229995" cy="1905"/>
        </a:xfrm>
        <a:prstGeom prst="rect">
          <a:avLst/>
        </a:prstGeom>
        <a:noFill/>
        <a:ln w="9525">
          <a:noFill/>
        </a:ln>
      </xdr:spPr>
    </xdr:pic>
    <xdr:clientData/>
  </xdr:oneCellAnchor>
  <xdr:twoCellAnchor editAs="oneCell">
    <xdr:from>
      <xdr:col>1</xdr:col>
      <xdr:colOff>28575</xdr:colOff>
      <xdr:row>10</xdr:row>
      <xdr:rowOff>209550</xdr:rowOff>
    </xdr:from>
    <xdr:to>
      <xdr:col>1</xdr:col>
      <xdr:colOff>1275715</xdr:colOff>
      <xdr:row>10</xdr:row>
      <xdr:rowOff>960755</xdr:rowOff>
    </xdr:to>
    <xdr:pic>
      <xdr:nvPicPr>
        <xdr:cNvPr id="6" name="图片 66">
          <a:extLst>
            <a:ext uri="{FF2B5EF4-FFF2-40B4-BE49-F238E27FC236}">
              <a16:creationId xmlns:a16="http://schemas.microsoft.com/office/drawing/2014/main" id="{00000000-0008-0000-4300-000006000000}"/>
            </a:ext>
          </a:extLst>
        </xdr:cNvPr>
        <xdr:cNvPicPr>
          <a:picLocks noChangeAspect="1"/>
        </xdr:cNvPicPr>
      </xdr:nvPicPr>
      <xdr:blipFill>
        <a:blip xmlns:r="http://schemas.openxmlformats.org/officeDocument/2006/relationships" r:embed="rId4"/>
        <a:stretch>
          <a:fillRect/>
        </a:stretch>
      </xdr:blipFill>
      <xdr:spPr>
        <a:xfrm>
          <a:off x="600075" y="5326380"/>
          <a:ext cx="1247140" cy="751205"/>
        </a:xfrm>
        <a:prstGeom prst="rect">
          <a:avLst/>
        </a:prstGeom>
        <a:noFill/>
        <a:ln w="9525">
          <a:noFill/>
        </a:ln>
      </xdr:spPr>
    </xdr:pic>
    <xdr:clientData/>
  </xdr:twoCellAnchor>
  <xdr:twoCellAnchor editAs="oneCell">
    <xdr:from>
      <xdr:col>1</xdr:col>
      <xdr:colOff>47625</xdr:colOff>
      <xdr:row>11</xdr:row>
      <xdr:rowOff>142875</xdr:rowOff>
    </xdr:from>
    <xdr:to>
      <xdr:col>1</xdr:col>
      <xdr:colOff>1289685</xdr:colOff>
      <xdr:row>11</xdr:row>
      <xdr:rowOff>979805</xdr:rowOff>
    </xdr:to>
    <xdr:pic>
      <xdr:nvPicPr>
        <xdr:cNvPr id="7" name="图片 106">
          <a:extLst>
            <a:ext uri="{FF2B5EF4-FFF2-40B4-BE49-F238E27FC236}">
              <a16:creationId xmlns:a16="http://schemas.microsoft.com/office/drawing/2014/main" id="{00000000-0008-0000-4300-000007000000}"/>
            </a:ext>
          </a:extLst>
        </xdr:cNvPr>
        <xdr:cNvPicPr>
          <a:picLocks noChangeAspect="1"/>
        </xdr:cNvPicPr>
      </xdr:nvPicPr>
      <xdr:blipFill>
        <a:blip xmlns:r="http://schemas.openxmlformats.org/officeDocument/2006/relationships" r:embed="rId5"/>
        <a:stretch>
          <a:fillRect/>
        </a:stretch>
      </xdr:blipFill>
      <xdr:spPr>
        <a:xfrm>
          <a:off x="619125" y="6364605"/>
          <a:ext cx="1242060" cy="836930"/>
        </a:xfrm>
        <a:prstGeom prst="rect">
          <a:avLst/>
        </a:prstGeom>
        <a:noFill/>
        <a:ln w="9525">
          <a:noFill/>
        </a:ln>
      </xdr:spPr>
    </xdr:pic>
    <xdr:clientData/>
  </xdr:twoCellAnchor>
  <xdr:twoCellAnchor editAs="oneCell">
    <xdr:from>
      <xdr:col>0</xdr:col>
      <xdr:colOff>56515</xdr:colOff>
      <xdr:row>86</xdr:row>
      <xdr:rowOff>0</xdr:rowOff>
    </xdr:from>
    <xdr:to>
      <xdr:col>1</xdr:col>
      <xdr:colOff>740410</xdr:colOff>
      <xdr:row>86</xdr:row>
      <xdr:rowOff>3810</xdr:rowOff>
    </xdr:to>
    <xdr:pic>
      <xdr:nvPicPr>
        <xdr:cNvPr id="8" name="图片 162">
          <a:extLst>
            <a:ext uri="{FF2B5EF4-FFF2-40B4-BE49-F238E27FC236}">
              <a16:creationId xmlns:a16="http://schemas.microsoft.com/office/drawing/2014/main" id="{00000000-0008-0000-4300-000008000000}"/>
            </a:ext>
          </a:extLst>
        </xdr:cNvPr>
        <xdr:cNvPicPr>
          <a:picLocks noChangeAspect="1"/>
        </xdr:cNvPicPr>
      </xdr:nvPicPr>
      <xdr:blipFill>
        <a:blip xmlns:r="http://schemas.openxmlformats.org/officeDocument/2006/relationships" r:embed="rId6"/>
        <a:stretch>
          <a:fillRect/>
        </a:stretch>
      </xdr:blipFill>
      <xdr:spPr>
        <a:xfrm>
          <a:off x="56515" y="89089230"/>
          <a:ext cx="1255395" cy="3810"/>
        </a:xfrm>
        <a:prstGeom prst="rect">
          <a:avLst/>
        </a:prstGeom>
        <a:noFill/>
        <a:ln w="9525">
          <a:noFill/>
        </a:ln>
      </xdr:spPr>
    </xdr:pic>
    <xdr:clientData/>
  </xdr:twoCellAnchor>
  <xdr:twoCellAnchor editAs="oneCell">
    <xdr:from>
      <xdr:col>1</xdr:col>
      <xdr:colOff>76835</xdr:colOff>
      <xdr:row>12</xdr:row>
      <xdr:rowOff>105410</xdr:rowOff>
    </xdr:from>
    <xdr:to>
      <xdr:col>1</xdr:col>
      <xdr:colOff>1252220</xdr:colOff>
      <xdr:row>12</xdr:row>
      <xdr:rowOff>1036320</xdr:rowOff>
    </xdr:to>
    <xdr:pic>
      <xdr:nvPicPr>
        <xdr:cNvPr id="9" name="图片 162">
          <a:extLst>
            <a:ext uri="{FF2B5EF4-FFF2-40B4-BE49-F238E27FC236}">
              <a16:creationId xmlns:a16="http://schemas.microsoft.com/office/drawing/2014/main" id="{00000000-0008-0000-4300-000009000000}"/>
            </a:ext>
          </a:extLst>
        </xdr:cNvPr>
        <xdr:cNvPicPr>
          <a:picLocks noChangeAspect="1"/>
        </xdr:cNvPicPr>
      </xdr:nvPicPr>
      <xdr:blipFill>
        <a:blip xmlns:r="http://schemas.openxmlformats.org/officeDocument/2006/relationships" r:embed="rId6"/>
        <a:stretch>
          <a:fillRect/>
        </a:stretch>
      </xdr:blipFill>
      <xdr:spPr>
        <a:xfrm>
          <a:off x="648335" y="7432040"/>
          <a:ext cx="1175385" cy="930910"/>
        </a:xfrm>
        <a:prstGeom prst="rect">
          <a:avLst/>
        </a:prstGeom>
        <a:noFill/>
        <a:ln w="9525">
          <a:noFill/>
        </a:ln>
      </xdr:spPr>
    </xdr:pic>
    <xdr:clientData/>
  </xdr:twoCellAnchor>
  <xdr:twoCellAnchor editAs="oneCell">
    <xdr:from>
      <xdr:col>1</xdr:col>
      <xdr:colOff>57150</xdr:colOff>
      <xdr:row>13</xdr:row>
      <xdr:rowOff>95250</xdr:rowOff>
    </xdr:from>
    <xdr:to>
      <xdr:col>1</xdr:col>
      <xdr:colOff>1304290</xdr:colOff>
      <xdr:row>13</xdr:row>
      <xdr:rowOff>1037590</xdr:rowOff>
    </xdr:to>
    <xdr:pic>
      <xdr:nvPicPr>
        <xdr:cNvPr id="10" name="图片 201">
          <a:extLst>
            <a:ext uri="{FF2B5EF4-FFF2-40B4-BE49-F238E27FC236}">
              <a16:creationId xmlns:a16="http://schemas.microsoft.com/office/drawing/2014/main" id="{00000000-0008-0000-4300-00000A000000}"/>
            </a:ext>
          </a:extLst>
        </xdr:cNvPr>
        <xdr:cNvPicPr>
          <a:picLocks noChangeAspect="1"/>
        </xdr:cNvPicPr>
      </xdr:nvPicPr>
      <xdr:blipFill>
        <a:blip xmlns:r="http://schemas.openxmlformats.org/officeDocument/2006/relationships" r:embed="rId7"/>
        <a:stretch>
          <a:fillRect/>
        </a:stretch>
      </xdr:blipFill>
      <xdr:spPr>
        <a:xfrm>
          <a:off x="628650" y="8526780"/>
          <a:ext cx="1247140" cy="942340"/>
        </a:xfrm>
        <a:prstGeom prst="rect">
          <a:avLst/>
        </a:prstGeom>
        <a:noFill/>
        <a:ln w="9525">
          <a:noFill/>
        </a:ln>
      </xdr:spPr>
    </xdr:pic>
    <xdr:clientData/>
  </xdr:twoCellAnchor>
  <xdr:twoCellAnchor editAs="oneCell">
    <xdr:from>
      <xdr:col>1</xdr:col>
      <xdr:colOff>76200</xdr:colOff>
      <xdr:row>14</xdr:row>
      <xdr:rowOff>190500</xdr:rowOff>
    </xdr:from>
    <xdr:to>
      <xdr:col>1</xdr:col>
      <xdr:colOff>1287780</xdr:colOff>
      <xdr:row>14</xdr:row>
      <xdr:rowOff>979805</xdr:rowOff>
    </xdr:to>
    <xdr:pic>
      <xdr:nvPicPr>
        <xdr:cNvPr id="11" name="图片 224">
          <a:extLst>
            <a:ext uri="{FF2B5EF4-FFF2-40B4-BE49-F238E27FC236}">
              <a16:creationId xmlns:a16="http://schemas.microsoft.com/office/drawing/2014/main" id="{00000000-0008-0000-4300-00000B000000}"/>
            </a:ext>
          </a:extLst>
        </xdr:cNvPr>
        <xdr:cNvPicPr>
          <a:picLocks noChangeAspect="1"/>
        </xdr:cNvPicPr>
      </xdr:nvPicPr>
      <xdr:blipFill>
        <a:blip xmlns:r="http://schemas.openxmlformats.org/officeDocument/2006/relationships" r:embed="rId8"/>
        <a:stretch>
          <a:fillRect/>
        </a:stretch>
      </xdr:blipFill>
      <xdr:spPr>
        <a:xfrm>
          <a:off x="647700" y="9726930"/>
          <a:ext cx="1211580" cy="789305"/>
        </a:xfrm>
        <a:prstGeom prst="rect">
          <a:avLst/>
        </a:prstGeom>
        <a:noFill/>
        <a:ln w="9525">
          <a:noFill/>
        </a:ln>
      </xdr:spPr>
    </xdr:pic>
    <xdr:clientData/>
  </xdr:twoCellAnchor>
  <xdr:twoCellAnchor editAs="oneCell">
    <xdr:from>
      <xdr:col>1</xdr:col>
      <xdr:colOff>66675</xdr:colOff>
      <xdr:row>15</xdr:row>
      <xdr:rowOff>114300</xdr:rowOff>
    </xdr:from>
    <xdr:to>
      <xdr:col>1</xdr:col>
      <xdr:colOff>1268095</xdr:colOff>
      <xdr:row>15</xdr:row>
      <xdr:rowOff>1007110</xdr:rowOff>
    </xdr:to>
    <xdr:pic>
      <xdr:nvPicPr>
        <xdr:cNvPr id="12" name="图片 242">
          <a:extLst>
            <a:ext uri="{FF2B5EF4-FFF2-40B4-BE49-F238E27FC236}">
              <a16:creationId xmlns:a16="http://schemas.microsoft.com/office/drawing/2014/main" id="{00000000-0008-0000-4300-00000C000000}"/>
            </a:ext>
          </a:extLst>
        </xdr:cNvPr>
        <xdr:cNvPicPr>
          <a:picLocks noChangeAspect="1"/>
        </xdr:cNvPicPr>
      </xdr:nvPicPr>
      <xdr:blipFill>
        <a:blip xmlns:r="http://schemas.openxmlformats.org/officeDocument/2006/relationships" r:embed="rId9"/>
        <a:stretch>
          <a:fillRect/>
        </a:stretch>
      </xdr:blipFill>
      <xdr:spPr>
        <a:xfrm>
          <a:off x="638175" y="10755630"/>
          <a:ext cx="1201420" cy="892810"/>
        </a:xfrm>
        <a:prstGeom prst="rect">
          <a:avLst/>
        </a:prstGeom>
        <a:noFill/>
        <a:ln w="9525">
          <a:noFill/>
        </a:ln>
      </xdr:spPr>
    </xdr:pic>
    <xdr:clientData/>
  </xdr:twoCellAnchor>
  <xdr:twoCellAnchor editAs="oneCell">
    <xdr:from>
      <xdr:col>1</xdr:col>
      <xdr:colOff>38100</xdr:colOff>
      <xdr:row>16</xdr:row>
      <xdr:rowOff>161925</xdr:rowOff>
    </xdr:from>
    <xdr:to>
      <xdr:col>1</xdr:col>
      <xdr:colOff>1267460</xdr:colOff>
      <xdr:row>16</xdr:row>
      <xdr:rowOff>989330</xdr:rowOff>
    </xdr:to>
    <xdr:pic>
      <xdr:nvPicPr>
        <xdr:cNvPr id="13" name="图片 257">
          <a:extLst>
            <a:ext uri="{FF2B5EF4-FFF2-40B4-BE49-F238E27FC236}">
              <a16:creationId xmlns:a16="http://schemas.microsoft.com/office/drawing/2014/main" id="{00000000-0008-0000-4300-00000D000000}"/>
            </a:ext>
          </a:extLst>
        </xdr:cNvPr>
        <xdr:cNvPicPr>
          <a:picLocks noChangeAspect="1"/>
        </xdr:cNvPicPr>
      </xdr:nvPicPr>
      <xdr:blipFill>
        <a:blip xmlns:r="http://schemas.openxmlformats.org/officeDocument/2006/relationships" r:embed="rId10"/>
        <a:stretch>
          <a:fillRect/>
        </a:stretch>
      </xdr:blipFill>
      <xdr:spPr>
        <a:xfrm>
          <a:off x="609600" y="11908155"/>
          <a:ext cx="1229360" cy="827405"/>
        </a:xfrm>
        <a:prstGeom prst="rect">
          <a:avLst/>
        </a:prstGeom>
        <a:noFill/>
        <a:ln w="9525">
          <a:noFill/>
        </a:ln>
      </xdr:spPr>
    </xdr:pic>
    <xdr:clientData/>
  </xdr:twoCellAnchor>
  <xdr:twoCellAnchor editAs="oneCell">
    <xdr:from>
      <xdr:col>1</xdr:col>
      <xdr:colOff>56515</xdr:colOff>
      <xdr:row>17</xdr:row>
      <xdr:rowOff>142875</xdr:rowOff>
    </xdr:from>
    <xdr:to>
      <xdr:col>1</xdr:col>
      <xdr:colOff>1293495</xdr:colOff>
      <xdr:row>17</xdr:row>
      <xdr:rowOff>1026795</xdr:rowOff>
    </xdr:to>
    <xdr:pic>
      <xdr:nvPicPr>
        <xdr:cNvPr id="14" name="图片 169">
          <a:extLst>
            <a:ext uri="{FF2B5EF4-FFF2-40B4-BE49-F238E27FC236}">
              <a16:creationId xmlns:a16="http://schemas.microsoft.com/office/drawing/2014/main" id="{00000000-0008-0000-4300-00000E000000}"/>
            </a:ext>
          </a:extLst>
        </xdr:cNvPr>
        <xdr:cNvPicPr>
          <a:picLocks noChangeAspect="1"/>
        </xdr:cNvPicPr>
      </xdr:nvPicPr>
      <xdr:blipFill>
        <a:blip xmlns:r="http://schemas.openxmlformats.org/officeDocument/2006/relationships" r:embed="rId11"/>
        <a:stretch>
          <a:fillRect/>
        </a:stretch>
      </xdr:blipFill>
      <xdr:spPr>
        <a:xfrm>
          <a:off x="628015" y="12994005"/>
          <a:ext cx="1236980" cy="883920"/>
        </a:xfrm>
        <a:prstGeom prst="rect">
          <a:avLst/>
        </a:prstGeom>
        <a:noFill/>
        <a:ln w="9525">
          <a:noFill/>
        </a:ln>
      </xdr:spPr>
    </xdr:pic>
    <xdr:clientData/>
  </xdr:twoCellAnchor>
  <xdr:twoCellAnchor editAs="oneCell">
    <xdr:from>
      <xdr:col>1</xdr:col>
      <xdr:colOff>123190</xdr:colOff>
      <xdr:row>18</xdr:row>
      <xdr:rowOff>95250</xdr:rowOff>
    </xdr:from>
    <xdr:to>
      <xdr:col>1</xdr:col>
      <xdr:colOff>1264920</xdr:colOff>
      <xdr:row>18</xdr:row>
      <xdr:rowOff>1048385</xdr:rowOff>
    </xdr:to>
    <xdr:pic>
      <xdr:nvPicPr>
        <xdr:cNvPr id="15" name="图片 221">
          <a:extLst>
            <a:ext uri="{FF2B5EF4-FFF2-40B4-BE49-F238E27FC236}">
              <a16:creationId xmlns:a16="http://schemas.microsoft.com/office/drawing/2014/main" id="{00000000-0008-0000-4300-00000F000000}"/>
            </a:ext>
          </a:extLst>
        </xdr:cNvPr>
        <xdr:cNvPicPr>
          <a:picLocks noChangeAspect="1"/>
        </xdr:cNvPicPr>
      </xdr:nvPicPr>
      <xdr:blipFill>
        <a:blip xmlns:r="http://schemas.openxmlformats.org/officeDocument/2006/relationships" r:embed="rId12"/>
        <a:stretch>
          <a:fillRect/>
        </a:stretch>
      </xdr:blipFill>
      <xdr:spPr>
        <a:xfrm>
          <a:off x="694690" y="14051280"/>
          <a:ext cx="1141730" cy="953135"/>
        </a:xfrm>
        <a:prstGeom prst="rect">
          <a:avLst/>
        </a:prstGeom>
        <a:noFill/>
        <a:ln w="9525">
          <a:noFill/>
        </a:ln>
      </xdr:spPr>
    </xdr:pic>
    <xdr:clientData/>
  </xdr:twoCellAnchor>
  <xdr:twoCellAnchor editAs="oneCell">
    <xdr:from>
      <xdr:col>0</xdr:col>
      <xdr:colOff>57150</xdr:colOff>
      <xdr:row>86</xdr:row>
      <xdr:rowOff>0</xdr:rowOff>
    </xdr:from>
    <xdr:to>
      <xdr:col>1</xdr:col>
      <xdr:colOff>753110</xdr:colOff>
      <xdr:row>86</xdr:row>
      <xdr:rowOff>0</xdr:rowOff>
    </xdr:to>
    <xdr:pic>
      <xdr:nvPicPr>
        <xdr:cNvPr id="16" name="图片 286">
          <a:extLst>
            <a:ext uri="{FF2B5EF4-FFF2-40B4-BE49-F238E27FC236}">
              <a16:creationId xmlns:a16="http://schemas.microsoft.com/office/drawing/2014/main" id="{00000000-0008-0000-4300-000010000000}"/>
            </a:ext>
          </a:extLst>
        </xdr:cNvPr>
        <xdr:cNvPicPr>
          <a:picLocks noChangeAspect="1"/>
        </xdr:cNvPicPr>
      </xdr:nvPicPr>
      <xdr:blipFill>
        <a:blip xmlns:r="http://schemas.openxmlformats.org/officeDocument/2006/relationships" r:embed="rId13"/>
        <a:stretch>
          <a:fillRect/>
        </a:stretch>
      </xdr:blipFill>
      <xdr:spPr>
        <a:xfrm>
          <a:off x="57150" y="89089230"/>
          <a:ext cx="1267460" cy="0"/>
        </a:xfrm>
        <a:prstGeom prst="rect">
          <a:avLst/>
        </a:prstGeom>
        <a:noFill/>
        <a:ln w="9525">
          <a:noFill/>
        </a:ln>
      </xdr:spPr>
    </xdr:pic>
    <xdr:clientData/>
  </xdr:twoCellAnchor>
  <xdr:twoCellAnchor editAs="oneCell">
    <xdr:from>
      <xdr:col>1</xdr:col>
      <xdr:colOff>38735</xdr:colOff>
      <xdr:row>19</xdr:row>
      <xdr:rowOff>113665</xdr:rowOff>
    </xdr:from>
    <xdr:to>
      <xdr:col>1</xdr:col>
      <xdr:colOff>1313180</xdr:colOff>
      <xdr:row>19</xdr:row>
      <xdr:rowOff>993775</xdr:rowOff>
    </xdr:to>
    <xdr:pic>
      <xdr:nvPicPr>
        <xdr:cNvPr id="17" name="图片 286">
          <a:extLst>
            <a:ext uri="{FF2B5EF4-FFF2-40B4-BE49-F238E27FC236}">
              <a16:creationId xmlns:a16="http://schemas.microsoft.com/office/drawing/2014/main" id="{00000000-0008-0000-4300-000011000000}"/>
            </a:ext>
          </a:extLst>
        </xdr:cNvPr>
        <xdr:cNvPicPr>
          <a:picLocks noChangeAspect="1"/>
        </xdr:cNvPicPr>
      </xdr:nvPicPr>
      <xdr:blipFill>
        <a:blip xmlns:r="http://schemas.openxmlformats.org/officeDocument/2006/relationships" r:embed="rId13"/>
        <a:stretch>
          <a:fillRect/>
        </a:stretch>
      </xdr:blipFill>
      <xdr:spPr>
        <a:xfrm>
          <a:off x="610235" y="15174595"/>
          <a:ext cx="1274445" cy="880110"/>
        </a:xfrm>
        <a:prstGeom prst="rect">
          <a:avLst/>
        </a:prstGeom>
        <a:noFill/>
        <a:ln w="9525">
          <a:noFill/>
        </a:ln>
      </xdr:spPr>
    </xdr:pic>
    <xdr:clientData/>
  </xdr:twoCellAnchor>
  <xdr:twoCellAnchor editAs="oneCell">
    <xdr:from>
      <xdr:col>1</xdr:col>
      <xdr:colOff>84455</xdr:colOff>
      <xdr:row>21</xdr:row>
      <xdr:rowOff>106680</xdr:rowOff>
    </xdr:from>
    <xdr:to>
      <xdr:col>1</xdr:col>
      <xdr:colOff>1264285</xdr:colOff>
      <xdr:row>21</xdr:row>
      <xdr:rowOff>932815</xdr:rowOff>
    </xdr:to>
    <xdr:pic>
      <xdr:nvPicPr>
        <xdr:cNvPr id="18" name="图片 315">
          <a:extLst>
            <a:ext uri="{FF2B5EF4-FFF2-40B4-BE49-F238E27FC236}">
              <a16:creationId xmlns:a16="http://schemas.microsoft.com/office/drawing/2014/main" id="{00000000-0008-0000-4300-000012000000}"/>
            </a:ext>
          </a:extLst>
        </xdr:cNvPr>
        <xdr:cNvPicPr>
          <a:picLocks noChangeAspect="1"/>
        </xdr:cNvPicPr>
      </xdr:nvPicPr>
      <xdr:blipFill>
        <a:blip xmlns:r="http://schemas.openxmlformats.org/officeDocument/2006/relationships" r:embed="rId14"/>
        <a:stretch>
          <a:fillRect/>
        </a:stretch>
      </xdr:blipFill>
      <xdr:spPr>
        <a:xfrm>
          <a:off x="655955" y="17377410"/>
          <a:ext cx="1179830" cy="826135"/>
        </a:xfrm>
        <a:prstGeom prst="rect">
          <a:avLst/>
        </a:prstGeom>
        <a:noFill/>
        <a:ln w="9525">
          <a:noFill/>
        </a:ln>
      </xdr:spPr>
    </xdr:pic>
    <xdr:clientData/>
  </xdr:twoCellAnchor>
  <xdr:twoCellAnchor editAs="oneCell">
    <xdr:from>
      <xdr:col>1</xdr:col>
      <xdr:colOff>57150</xdr:colOff>
      <xdr:row>22</xdr:row>
      <xdr:rowOff>114300</xdr:rowOff>
    </xdr:from>
    <xdr:to>
      <xdr:col>1</xdr:col>
      <xdr:colOff>1288415</xdr:colOff>
      <xdr:row>22</xdr:row>
      <xdr:rowOff>981075</xdr:rowOff>
    </xdr:to>
    <xdr:pic>
      <xdr:nvPicPr>
        <xdr:cNvPr id="19" name="图片 99">
          <a:extLst>
            <a:ext uri="{FF2B5EF4-FFF2-40B4-BE49-F238E27FC236}">
              <a16:creationId xmlns:a16="http://schemas.microsoft.com/office/drawing/2014/main" id="{00000000-0008-0000-4300-000013000000}"/>
            </a:ext>
          </a:extLst>
        </xdr:cNvPr>
        <xdr:cNvPicPr>
          <a:picLocks noChangeAspect="1"/>
        </xdr:cNvPicPr>
      </xdr:nvPicPr>
      <xdr:blipFill>
        <a:blip xmlns:r="http://schemas.openxmlformats.org/officeDocument/2006/relationships" r:embed="rId15"/>
        <a:stretch>
          <a:fillRect/>
        </a:stretch>
      </xdr:blipFill>
      <xdr:spPr>
        <a:xfrm>
          <a:off x="628650" y="18489930"/>
          <a:ext cx="1231265" cy="866775"/>
        </a:xfrm>
        <a:prstGeom prst="rect">
          <a:avLst/>
        </a:prstGeom>
        <a:noFill/>
        <a:ln w="9525">
          <a:noFill/>
        </a:ln>
      </xdr:spPr>
    </xdr:pic>
    <xdr:clientData/>
  </xdr:twoCellAnchor>
  <xdr:twoCellAnchor editAs="oneCell">
    <xdr:from>
      <xdr:col>1</xdr:col>
      <xdr:colOff>66675</xdr:colOff>
      <xdr:row>23</xdr:row>
      <xdr:rowOff>95250</xdr:rowOff>
    </xdr:from>
    <xdr:to>
      <xdr:col>1</xdr:col>
      <xdr:colOff>1286510</xdr:colOff>
      <xdr:row>23</xdr:row>
      <xdr:rowOff>1039495</xdr:rowOff>
    </xdr:to>
    <xdr:pic>
      <xdr:nvPicPr>
        <xdr:cNvPr id="20" name="图片 125">
          <a:extLst>
            <a:ext uri="{FF2B5EF4-FFF2-40B4-BE49-F238E27FC236}">
              <a16:creationId xmlns:a16="http://schemas.microsoft.com/office/drawing/2014/main" id="{00000000-0008-0000-4300-000014000000}"/>
            </a:ext>
          </a:extLst>
        </xdr:cNvPr>
        <xdr:cNvPicPr>
          <a:picLocks noChangeAspect="1"/>
        </xdr:cNvPicPr>
      </xdr:nvPicPr>
      <xdr:blipFill>
        <a:blip xmlns:r="http://schemas.openxmlformats.org/officeDocument/2006/relationships" r:embed="rId16"/>
        <a:stretch>
          <a:fillRect/>
        </a:stretch>
      </xdr:blipFill>
      <xdr:spPr>
        <a:xfrm flipH="1">
          <a:off x="638175" y="19575780"/>
          <a:ext cx="1219835" cy="944245"/>
        </a:xfrm>
        <a:prstGeom prst="rect">
          <a:avLst/>
        </a:prstGeom>
        <a:noFill/>
        <a:ln w="9525">
          <a:noFill/>
        </a:ln>
      </xdr:spPr>
    </xdr:pic>
    <xdr:clientData/>
  </xdr:twoCellAnchor>
  <xdr:twoCellAnchor editAs="oneCell">
    <xdr:from>
      <xdr:col>1</xdr:col>
      <xdr:colOff>228600</xdr:colOff>
      <xdr:row>24</xdr:row>
      <xdr:rowOff>66675</xdr:rowOff>
    </xdr:from>
    <xdr:to>
      <xdr:col>1</xdr:col>
      <xdr:colOff>1166495</xdr:colOff>
      <xdr:row>24</xdr:row>
      <xdr:rowOff>1077595</xdr:rowOff>
    </xdr:to>
    <xdr:pic>
      <xdr:nvPicPr>
        <xdr:cNvPr id="21" name="图片 161">
          <a:extLst>
            <a:ext uri="{FF2B5EF4-FFF2-40B4-BE49-F238E27FC236}">
              <a16:creationId xmlns:a16="http://schemas.microsoft.com/office/drawing/2014/main" id="{00000000-0008-0000-4300-000015000000}"/>
            </a:ext>
          </a:extLst>
        </xdr:cNvPr>
        <xdr:cNvPicPr>
          <a:picLocks noChangeAspect="1"/>
        </xdr:cNvPicPr>
      </xdr:nvPicPr>
      <xdr:blipFill>
        <a:blip xmlns:r="http://schemas.openxmlformats.org/officeDocument/2006/relationships" r:embed="rId17"/>
        <a:stretch>
          <a:fillRect/>
        </a:stretch>
      </xdr:blipFill>
      <xdr:spPr>
        <a:xfrm>
          <a:off x="800100" y="20652105"/>
          <a:ext cx="937895" cy="1010920"/>
        </a:xfrm>
        <a:prstGeom prst="rect">
          <a:avLst/>
        </a:prstGeom>
        <a:noFill/>
        <a:ln w="9525">
          <a:noFill/>
        </a:ln>
      </xdr:spPr>
    </xdr:pic>
    <xdr:clientData/>
  </xdr:twoCellAnchor>
  <xdr:twoCellAnchor editAs="oneCell">
    <xdr:from>
      <xdr:col>1</xdr:col>
      <xdr:colOff>66040</xdr:colOff>
      <xdr:row>25</xdr:row>
      <xdr:rowOff>95885</xdr:rowOff>
    </xdr:from>
    <xdr:to>
      <xdr:col>1</xdr:col>
      <xdr:colOff>1295400</xdr:colOff>
      <xdr:row>25</xdr:row>
      <xdr:rowOff>953135</xdr:rowOff>
    </xdr:to>
    <xdr:pic>
      <xdr:nvPicPr>
        <xdr:cNvPr id="22" name="图片 405">
          <a:extLst>
            <a:ext uri="{FF2B5EF4-FFF2-40B4-BE49-F238E27FC236}">
              <a16:creationId xmlns:a16="http://schemas.microsoft.com/office/drawing/2014/main" id="{00000000-0008-0000-4300-000016000000}"/>
            </a:ext>
          </a:extLst>
        </xdr:cNvPr>
        <xdr:cNvPicPr>
          <a:picLocks noChangeAspect="1"/>
        </xdr:cNvPicPr>
      </xdr:nvPicPr>
      <xdr:blipFill>
        <a:blip xmlns:r="http://schemas.openxmlformats.org/officeDocument/2006/relationships" r:embed="rId18"/>
        <a:stretch>
          <a:fillRect/>
        </a:stretch>
      </xdr:blipFill>
      <xdr:spPr>
        <a:xfrm>
          <a:off x="637540" y="21786215"/>
          <a:ext cx="1229360" cy="857250"/>
        </a:xfrm>
        <a:prstGeom prst="rect">
          <a:avLst/>
        </a:prstGeom>
        <a:noFill/>
        <a:ln w="9525">
          <a:noFill/>
        </a:ln>
      </xdr:spPr>
    </xdr:pic>
    <xdr:clientData/>
  </xdr:twoCellAnchor>
  <xdr:twoCellAnchor editAs="oneCell">
    <xdr:from>
      <xdr:col>1</xdr:col>
      <xdr:colOff>85725</xdr:colOff>
      <xdr:row>26</xdr:row>
      <xdr:rowOff>76200</xdr:rowOff>
    </xdr:from>
    <xdr:to>
      <xdr:col>1</xdr:col>
      <xdr:colOff>1276985</xdr:colOff>
      <xdr:row>26</xdr:row>
      <xdr:rowOff>998220</xdr:rowOff>
    </xdr:to>
    <xdr:pic>
      <xdr:nvPicPr>
        <xdr:cNvPr id="23" name="图片 314">
          <a:extLst>
            <a:ext uri="{FF2B5EF4-FFF2-40B4-BE49-F238E27FC236}">
              <a16:creationId xmlns:a16="http://schemas.microsoft.com/office/drawing/2014/main" id="{00000000-0008-0000-4300-000017000000}"/>
            </a:ext>
          </a:extLst>
        </xdr:cNvPr>
        <xdr:cNvPicPr>
          <a:picLocks noChangeAspect="1"/>
        </xdr:cNvPicPr>
      </xdr:nvPicPr>
      <xdr:blipFill>
        <a:blip xmlns:r="http://schemas.openxmlformats.org/officeDocument/2006/relationships" r:embed="rId19"/>
        <a:stretch>
          <a:fillRect/>
        </a:stretch>
      </xdr:blipFill>
      <xdr:spPr>
        <a:xfrm>
          <a:off x="657225" y="22871430"/>
          <a:ext cx="1191260" cy="922020"/>
        </a:xfrm>
        <a:prstGeom prst="rect">
          <a:avLst/>
        </a:prstGeom>
        <a:noFill/>
        <a:ln w="9525">
          <a:noFill/>
        </a:ln>
      </xdr:spPr>
    </xdr:pic>
    <xdr:clientData/>
  </xdr:twoCellAnchor>
  <xdr:twoCellAnchor editAs="oneCell">
    <xdr:from>
      <xdr:col>1</xdr:col>
      <xdr:colOff>66675</xdr:colOff>
      <xdr:row>27</xdr:row>
      <xdr:rowOff>152400</xdr:rowOff>
    </xdr:from>
    <xdr:to>
      <xdr:col>1</xdr:col>
      <xdr:colOff>1273175</xdr:colOff>
      <xdr:row>27</xdr:row>
      <xdr:rowOff>1000125</xdr:rowOff>
    </xdr:to>
    <xdr:pic>
      <xdr:nvPicPr>
        <xdr:cNvPr id="24" name="图片 73">
          <a:extLst>
            <a:ext uri="{FF2B5EF4-FFF2-40B4-BE49-F238E27FC236}">
              <a16:creationId xmlns:a16="http://schemas.microsoft.com/office/drawing/2014/main" id="{00000000-0008-0000-4300-000018000000}"/>
            </a:ext>
          </a:extLst>
        </xdr:cNvPr>
        <xdr:cNvPicPr>
          <a:picLocks noChangeAspect="1"/>
        </xdr:cNvPicPr>
      </xdr:nvPicPr>
      <xdr:blipFill>
        <a:blip xmlns:r="http://schemas.openxmlformats.org/officeDocument/2006/relationships" r:embed="rId20"/>
        <a:stretch>
          <a:fillRect/>
        </a:stretch>
      </xdr:blipFill>
      <xdr:spPr>
        <a:xfrm>
          <a:off x="638175" y="24052530"/>
          <a:ext cx="1206500" cy="847725"/>
        </a:xfrm>
        <a:prstGeom prst="rect">
          <a:avLst/>
        </a:prstGeom>
        <a:noFill/>
        <a:ln w="9525">
          <a:noFill/>
        </a:ln>
      </xdr:spPr>
    </xdr:pic>
    <xdr:clientData/>
  </xdr:twoCellAnchor>
  <xdr:twoCellAnchor editAs="oneCell">
    <xdr:from>
      <xdr:col>1</xdr:col>
      <xdr:colOff>57150</xdr:colOff>
      <xdr:row>28</xdr:row>
      <xdr:rowOff>161925</xdr:rowOff>
    </xdr:from>
    <xdr:to>
      <xdr:col>1</xdr:col>
      <xdr:colOff>1306830</xdr:colOff>
      <xdr:row>28</xdr:row>
      <xdr:rowOff>962025</xdr:rowOff>
    </xdr:to>
    <xdr:pic>
      <xdr:nvPicPr>
        <xdr:cNvPr id="25" name="图片 44">
          <a:extLst>
            <a:ext uri="{FF2B5EF4-FFF2-40B4-BE49-F238E27FC236}">
              <a16:creationId xmlns:a16="http://schemas.microsoft.com/office/drawing/2014/main" id="{00000000-0008-0000-4300-000019000000}"/>
            </a:ext>
          </a:extLst>
        </xdr:cNvPr>
        <xdr:cNvPicPr>
          <a:picLocks noChangeAspect="1"/>
        </xdr:cNvPicPr>
      </xdr:nvPicPr>
      <xdr:blipFill>
        <a:blip xmlns:r="http://schemas.openxmlformats.org/officeDocument/2006/relationships" r:embed="rId21"/>
        <a:stretch>
          <a:fillRect/>
        </a:stretch>
      </xdr:blipFill>
      <xdr:spPr>
        <a:xfrm>
          <a:off x="628650" y="25166955"/>
          <a:ext cx="1249680" cy="800100"/>
        </a:xfrm>
        <a:prstGeom prst="rect">
          <a:avLst/>
        </a:prstGeom>
        <a:noFill/>
        <a:ln w="9525">
          <a:noFill/>
        </a:ln>
      </xdr:spPr>
    </xdr:pic>
    <xdr:clientData/>
  </xdr:twoCellAnchor>
  <xdr:twoCellAnchor editAs="oneCell">
    <xdr:from>
      <xdr:col>1</xdr:col>
      <xdr:colOff>46990</xdr:colOff>
      <xdr:row>29</xdr:row>
      <xdr:rowOff>123190</xdr:rowOff>
    </xdr:from>
    <xdr:to>
      <xdr:col>1</xdr:col>
      <xdr:colOff>1304290</xdr:colOff>
      <xdr:row>29</xdr:row>
      <xdr:rowOff>979805</xdr:rowOff>
    </xdr:to>
    <xdr:pic>
      <xdr:nvPicPr>
        <xdr:cNvPr id="26" name="图片 327">
          <a:extLst>
            <a:ext uri="{FF2B5EF4-FFF2-40B4-BE49-F238E27FC236}">
              <a16:creationId xmlns:a16="http://schemas.microsoft.com/office/drawing/2014/main" id="{00000000-0008-0000-4300-00001A000000}"/>
            </a:ext>
          </a:extLst>
        </xdr:cNvPr>
        <xdr:cNvPicPr>
          <a:picLocks noChangeAspect="1"/>
        </xdr:cNvPicPr>
      </xdr:nvPicPr>
      <xdr:blipFill>
        <a:blip xmlns:r="http://schemas.openxmlformats.org/officeDocument/2006/relationships" r:embed="rId22"/>
        <a:stretch>
          <a:fillRect/>
        </a:stretch>
      </xdr:blipFill>
      <xdr:spPr>
        <a:xfrm rot="10800000" flipV="1">
          <a:off x="618490" y="26233120"/>
          <a:ext cx="1257300" cy="856615"/>
        </a:xfrm>
        <a:prstGeom prst="rect">
          <a:avLst/>
        </a:prstGeom>
        <a:noFill/>
        <a:ln w="9525">
          <a:noFill/>
        </a:ln>
      </xdr:spPr>
    </xdr:pic>
    <xdr:clientData/>
  </xdr:twoCellAnchor>
  <xdr:twoCellAnchor editAs="oneCell">
    <xdr:from>
      <xdr:col>1</xdr:col>
      <xdr:colOff>123825</xdr:colOff>
      <xdr:row>30</xdr:row>
      <xdr:rowOff>76200</xdr:rowOff>
    </xdr:from>
    <xdr:to>
      <xdr:col>1</xdr:col>
      <xdr:colOff>1232535</xdr:colOff>
      <xdr:row>30</xdr:row>
      <xdr:rowOff>1042670</xdr:rowOff>
    </xdr:to>
    <xdr:pic>
      <xdr:nvPicPr>
        <xdr:cNvPr id="27" name="图片 378">
          <a:extLst>
            <a:ext uri="{FF2B5EF4-FFF2-40B4-BE49-F238E27FC236}">
              <a16:creationId xmlns:a16="http://schemas.microsoft.com/office/drawing/2014/main" id="{00000000-0008-0000-4300-00001B000000}"/>
            </a:ext>
          </a:extLst>
        </xdr:cNvPr>
        <xdr:cNvPicPr>
          <a:picLocks noChangeAspect="1"/>
        </xdr:cNvPicPr>
      </xdr:nvPicPr>
      <xdr:blipFill>
        <a:blip xmlns:r="http://schemas.openxmlformats.org/officeDocument/2006/relationships" r:embed="rId23"/>
        <a:stretch>
          <a:fillRect/>
        </a:stretch>
      </xdr:blipFill>
      <xdr:spPr>
        <a:xfrm>
          <a:off x="695325" y="27291030"/>
          <a:ext cx="1108710" cy="966470"/>
        </a:xfrm>
        <a:prstGeom prst="rect">
          <a:avLst/>
        </a:prstGeom>
        <a:noFill/>
        <a:ln w="9525">
          <a:noFill/>
        </a:ln>
      </xdr:spPr>
    </xdr:pic>
    <xdr:clientData/>
  </xdr:twoCellAnchor>
  <xdr:twoCellAnchor editAs="oneCell">
    <xdr:from>
      <xdr:col>1</xdr:col>
      <xdr:colOff>49530</xdr:colOff>
      <xdr:row>31</xdr:row>
      <xdr:rowOff>95250</xdr:rowOff>
    </xdr:from>
    <xdr:to>
      <xdr:col>1</xdr:col>
      <xdr:colOff>1290955</xdr:colOff>
      <xdr:row>31</xdr:row>
      <xdr:rowOff>983615</xdr:rowOff>
    </xdr:to>
    <xdr:pic>
      <xdr:nvPicPr>
        <xdr:cNvPr id="28" name="图片 444">
          <a:extLst>
            <a:ext uri="{FF2B5EF4-FFF2-40B4-BE49-F238E27FC236}">
              <a16:creationId xmlns:a16="http://schemas.microsoft.com/office/drawing/2014/main" id="{00000000-0008-0000-4300-00001C000000}"/>
            </a:ext>
          </a:extLst>
        </xdr:cNvPr>
        <xdr:cNvPicPr>
          <a:picLocks noChangeAspect="1"/>
        </xdr:cNvPicPr>
      </xdr:nvPicPr>
      <xdr:blipFill>
        <a:blip xmlns:r="http://schemas.openxmlformats.org/officeDocument/2006/relationships" r:embed="rId24"/>
        <a:stretch>
          <a:fillRect/>
        </a:stretch>
      </xdr:blipFill>
      <xdr:spPr>
        <a:xfrm>
          <a:off x="621030" y="28414980"/>
          <a:ext cx="1241425" cy="888365"/>
        </a:xfrm>
        <a:prstGeom prst="rect">
          <a:avLst/>
        </a:prstGeom>
        <a:noFill/>
        <a:ln w="9525">
          <a:noFill/>
        </a:ln>
      </xdr:spPr>
    </xdr:pic>
    <xdr:clientData/>
  </xdr:twoCellAnchor>
  <xdr:twoCellAnchor editAs="oneCell">
    <xdr:from>
      <xdr:col>1</xdr:col>
      <xdr:colOff>180975</xdr:colOff>
      <xdr:row>32</xdr:row>
      <xdr:rowOff>38100</xdr:rowOff>
    </xdr:from>
    <xdr:to>
      <xdr:col>1</xdr:col>
      <xdr:colOff>1188085</xdr:colOff>
      <xdr:row>32</xdr:row>
      <xdr:rowOff>1061085</xdr:rowOff>
    </xdr:to>
    <xdr:pic>
      <xdr:nvPicPr>
        <xdr:cNvPr id="29" name="图片 390">
          <a:extLst>
            <a:ext uri="{FF2B5EF4-FFF2-40B4-BE49-F238E27FC236}">
              <a16:creationId xmlns:a16="http://schemas.microsoft.com/office/drawing/2014/main" id="{00000000-0008-0000-4300-00001D000000}"/>
            </a:ext>
          </a:extLst>
        </xdr:cNvPr>
        <xdr:cNvPicPr>
          <a:picLocks noChangeAspect="1"/>
        </xdr:cNvPicPr>
      </xdr:nvPicPr>
      <xdr:blipFill>
        <a:blip xmlns:r="http://schemas.openxmlformats.org/officeDocument/2006/relationships" r:embed="rId25"/>
        <a:stretch>
          <a:fillRect/>
        </a:stretch>
      </xdr:blipFill>
      <xdr:spPr>
        <a:xfrm>
          <a:off x="752475" y="29462730"/>
          <a:ext cx="1007110" cy="1022985"/>
        </a:xfrm>
        <a:prstGeom prst="rect">
          <a:avLst/>
        </a:prstGeom>
        <a:noFill/>
        <a:ln w="9525">
          <a:noFill/>
        </a:ln>
      </xdr:spPr>
    </xdr:pic>
    <xdr:clientData/>
  </xdr:twoCellAnchor>
  <xdr:twoCellAnchor editAs="oneCell">
    <xdr:from>
      <xdr:col>1</xdr:col>
      <xdr:colOff>66675</xdr:colOff>
      <xdr:row>33</xdr:row>
      <xdr:rowOff>161290</xdr:rowOff>
    </xdr:from>
    <xdr:to>
      <xdr:col>1</xdr:col>
      <xdr:colOff>1292225</xdr:colOff>
      <xdr:row>33</xdr:row>
      <xdr:rowOff>999490</xdr:rowOff>
    </xdr:to>
    <xdr:pic>
      <xdr:nvPicPr>
        <xdr:cNvPr id="30" name="图片 567">
          <a:extLst>
            <a:ext uri="{FF2B5EF4-FFF2-40B4-BE49-F238E27FC236}">
              <a16:creationId xmlns:a16="http://schemas.microsoft.com/office/drawing/2014/main" id="{00000000-0008-0000-4300-00001E000000}"/>
            </a:ext>
          </a:extLst>
        </xdr:cNvPr>
        <xdr:cNvPicPr>
          <a:picLocks noChangeAspect="1"/>
        </xdr:cNvPicPr>
      </xdr:nvPicPr>
      <xdr:blipFill>
        <a:blip xmlns:r="http://schemas.openxmlformats.org/officeDocument/2006/relationships" r:embed="rId26"/>
        <a:stretch>
          <a:fillRect/>
        </a:stretch>
      </xdr:blipFill>
      <xdr:spPr>
        <a:xfrm>
          <a:off x="638175" y="30690820"/>
          <a:ext cx="1225550" cy="838200"/>
        </a:xfrm>
        <a:prstGeom prst="rect">
          <a:avLst/>
        </a:prstGeom>
        <a:noFill/>
        <a:ln w="9525">
          <a:noFill/>
        </a:ln>
      </xdr:spPr>
    </xdr:pic>
    <xdr:clientData/>
  </xdr:twoCellAnchor>
  <xdr:twoCellAnchor editAs="oneCell">
    <xdr:from>
      <xdr:col>1</xdr:col>
      <xdr:colOff>18415</xdr:colOff>
      <xdr:row>34</xdr:row>
      <xdr:rowOff>171450</xdr:rowOff>
    </xdr:from>
    <xdr:to>
      <xdr:col>1</xdr:col>
      <xdr:colOff>1287780</xdr:colOff>
      <xdr:row>34</xdr:row>
      <xdr:rowOff>989965</xdr:rowOff>
    </xdr:to>
    <xdr:pic>
      <xdr:nvPicPr>
        <xdr:cNvPr id="31" name="图片 311">
          <a:extLst>
            <a:ext uri="{FF2B5EF4-FFF2-40B4-BE49-F238E27FC236}">
              <a16:creationId xmlns:a16="http://schemas.microsoft.com/office/drawing/2014/main" id="{00000000-0008-0000-4300-00001F000000}"/>
            </a:ext>
          </a:extLst>
        </xdr:cNvPr>
        <xdr:cNvPicPr>
          <a:picLocks noChangeAspect="1"/>
        </xdr:cNvPicPr>
      </xdr:nvPicPr>
      <xdr:blipFill>
        <a:blip xmlns:r="http://schemas.openxmlformats.org/officeDocument/2006/relationships" r:embed="rId27"/>
        <a:stretch>
          <a:fillRect/>
        </a:stretch>
      </xdr:blipFill>
      <xdr:spPr>
        <a:xfrm>
          <a:off x="589915" y="31805880"/>
          <a:ext cx="1269365" cy="818515"/>
        </a:xfrm>
        <a:prstGeom prst="rect">
          <a:avLst/>
        </a:prstGeom>
        <a:noFill/>
        <a:ln w="9525">
          <a:noFill/>
        </a:ln>
      </xdr:spPr>
    </xdr:pic>
    <xdr:clientData/>
  </xdr:twoCellAnchor>
  <xdr:twoCellAnchor editAs="oneCell">
    <xdr:from>
      <xdr:col>1</xdr:col>
      <xdr:colOff>88900</xdr:colOff>
      <xdr:row>35</xdr:row>
      <xdr:rowOff>46990</xdr:rowOff>
    </xdr:from>
    <xdr:to>
      <xdr:col>1</xdr:col>
      <xdr:colOff>1265555</xdr:colOff>
      <xdr:row>35</xdr:row>
      <xdr:rowOff>1035050</xdr:rowOff>
    </xdr:to>
    <xdr:pic>
      <xdr:nvPicPr>
        <xdr:cNvPr id="32" name="图片 405">
          <a:extLst>
            <a:ext uri="{FF2B5EF4-FFF2-40B4-BE49-F238E27FC236}">
              <a16:creationId xmlns:a16="http://schemas.microsoft.com/office/drawing/2014/main" id="{00000000-0008-0000-4300-000020000000}"/>
            </a:ext>
          </a:extLst>
        </xdr:cNvPr>
        <xdr:cNvPicPr>
          <a:picLocks noChangeAspect="1"/>
        </xdr:cNvPicPr>
      </xdr:nvPicPr>
      <xdr:blipFill>
        <a:blip xmlns:r="http://schemas.openxmlformats.org/officeDocument/2006/relationships" r:embed="rId18"/>
        <a:stretch>
          <a:fillRect/>
        </a:stretch>
      </xdr:blipFill>
      <xdr:spPr>
        <a:xfrm>
          <a:off x="660400" y="32786320"/>
          <a:ext cx="1176655" cy="988060"/>
        </a:xfrm>
        <a:prstGeom prst="rect">
          <a:avLst/>
        </a:prstGeom>
        <a:noFill/>
        <a:ln w="9525">
          <a:noFill/>
        </a:ln>
      </xdr:spPr>
    </xdr:pic>
    <xdr:clientData/>
  </xdr:twoCellAnchor>
  <xdr:twoCellAnchor editAs="oneCell">
    <xdr:from>
      <xdr:col>1</xdr:col>
      <xdr:colOff>76200</xdr:colOff>
      <xdr:row>36</xdr:row>
      <xdr:rowOff>57150</xdr:rowOff>
    </xdr:from>
    <xdr:to>
      <xdr:col>1</xdr:col>
      <xdr:colOff>1225550</xdr:colOff>
      <xdr:row>36</xdr:row>
      <xdr:rowOff>1038860</xdr:rowOff>
    </xdr:to>
    <xdr:pic>
      <xdr:nvPicPr>
        <xdr:cNvPr id="33" name="图片 314">
          <a:extLst>
            <a:ext uri="{FF2B5EF4-FFF2-40B4-BE49-F238E27FC236}">
              <a16:creationId xmlns:a16="http://schemas.microsoft.com/office/drawing/2014/main" id="{00000000-0008-0000-4300-000021000000}"/>
            </a:ext>
          </a:extLst>
        </xdr:cNvPr>
        <xdr:cNvPicPr>
          <a:picLocks noChangeAspect="1"/>
        </xdr:cNvPicPr>
      </xdr:nvPicPr>
      <xdr:blipFill>
        <a:blip xmlns:r="http://schemas.openxmlformats.org/officeDocument/2006/relationships" r:embed="rId19"/>
        <a:stretch>
          <a:fillRect/>
        </a:stretch>
      </xdr:blipFill>
      <xdr:spPr>
        <a:xfrm>
          <a:off x="647700" y="33901380"/>
          <a:ext cx="1149350" cy="981710"/>
        </a:xfrm>
        <a:prstGeom prst="rect">
          <a:avLst/>
        </a:prstGeom>
        <a:noFill/>
        <a:ln w="9525">
          <a:noFill/>
        </a:ln>
      </xdr:spPr>
    </xdr:pic>
    <xdr:clientData/>
  </xdr:twoCellAnchor>
  <xdr:twoCellAnchor editAs="oneCell">
    <xdr:from>
      <xdr:col>1</xdr:col>
      <xdr:colOff>85725</xdr:colOff>
      <xdr:row>38</xdr:row>
      <xdr:rowOff>117475</xdr:rowOff>
    </xdr:from>
    <xdr:to>
      <xdr:col>1</xdr:col>
      <xdr:colOff>1276985</xdr:colOff>
      <xdr:row>38</xdr:row>
      <xdr:rowOff>1038860</xdr:rowOff>
    </xdr:to>
    <xdr:pic>
      <xdr:nvPicPr>
        <xdr:cNvPr id="34" name="图片 393">
          <a:extLst>
            <a:ext uri="{FF2B5EF4-FFF2-40B4-BE49-F238E27FC236}">
              <a16:creationId xmlns:a16="http://schemas.microsoft.com/office/drawing/2014/main" id="{00000000-0008-0000-4300-000022000000}"/>
            </a:ext>
          </a:extLst>
        </xdr:cNvPr>
        <xdr:cNvPicPr>
          <a:picLocks noChangeAspect="1"/>
        </xdr:cNvPicPr>
      </xdr:nvPicPr>
      <xdr:blipFill>
        <a:blip xmlns:r="http://schemas.openxmlformats.org/officeDocument/2006/relationships" r:embed="rId28"/>
        <a:stretch>
          <a:fillRect/>
        </a:stretch>
      </xdr:blipFill>
      <xdr:spPr>
        <a:xfrm>
          <a:off x="657225" y="36171505"/>
          <a:ext cx="1191260" cy="921385"/>
        </a:xfrm>
        <a:prstGeom prst="rect">
          <a:avLst/>
        </a:prstGeom>
        <a:noFill/>
        <a:ln w="9525">
          <a:noFill/>
        </a:ln>
      </xdr:spPr>
    </xdr:pic>
    <xdr:clientData/>
  </xdr:twoCellAnchor>
  <xdr:twoCellAnchor editAs="oneCell">
    <xdr:from>
      <xdr:col>1</xdr:col>
      <xdr:colOff>161925</xdr:colOff>
      <xdr:row>39</xdr:row>
      <xdr:rowOff>41275</xdr:rowOff>
    </xdr:from>
    <xdr:to>
      <xdr:col>1</xdr:col>
      <xdr:colOff>1183005</xdr:colOff>
      <xdr:row>39</xdr:row>
      <xdr:rowOff>1061720</xdr:rowOff>
    </xdr:to>
    <xdr:pic>
      <xdr:nvPicPr>
        <xdr:cNvPr id="35" name="图片 486">
          <a:extLst>
            <a:ext uri="{FF2B5EF4-FFF2-40B4-BE49-F238E27FC236}">
              <a16:creationId xmlns:a16="http://schemas.microsoft.com/office/drawing/2014/main" id="{00000000-0008-0000-4300-000023000000}"/>
            </a:ext>
          </a:extLst>
        </xdr:cNvPr>
        <xdr:cNvPicPr>
          <a:picLocks noChangeAspect="1"/>
        </xdr:cNvPicPr>
      </xdr:nvPicPr>
      <xdr:blipFill>
        <a:blip xmlns:r="http://schemas.openxmlformats.org/officeDocument/2006/relationships" r:embed="rId29"/>
        <a:stretch>
          <a:fillRect/>
        </a:stretch>
      </xdr:blipFill>
      <xdr:spPr>
        <a:xfrm>
          <a:off x="733425" y="37200205"/>
          <a:ext cx="1021080" cy="1020445"/>
        </a:xfrm>
        <a:prstGeom prst="rect">
          <a:avLst/>
        </a:prstGeom>
        <a:noFill/>
        <a:ln w="9525">
          <a:noFill/>
        </a:ln>
      </xdr:spPr>
    </xdr:pic>
    <xdr:clientData/>
  </xdr:twoCellAnchor>
  <xdr:twoCellAnchor editAs="oneCell">
    <xdr:from>
      <xdr:col>1</xdr:col>
      <xdr:colOff>76200</xdr:colOff>
      <xdr:row>40</xdr:row>
      <xdr:rowOff>114300</xdr:rowOff>
    </xdr:from>
    <xdr:to>
      <xdr:col>1</xdr:col>
      <xdr:colOff>1294765</xdr:colOff>
      <xdr:row>40</xdr:row>
      <xdr:rowOff>979805</xdr:rowOff>
    </xdr:to>
    <xdr:pic>
      <xdr:nvPicPr>
        <xdr:cNvPr id="36" name="图片 569">
          <a:extLst>
            <a:ext uri="{FF2B5EF4-FFF2-40B4-BE49-F238E27FC236}">
              <a16:creationId xmlns:a16="http://schemas.microsoft.com/office/drawing/2014/main" id="{00000000-0008-0000-4300-000024000000}"/>
            </a:ext>
          </a:extLst>
        </xdr:cNvPr>
        <xdr:cNvPicPr>
          <a:picLocks noChangeAspect="1"/>
        </xdr:cNvPicPr>
      </xdr:nvPicPr>
      <xdr:blipFill>
        <a:blip xmlns:r="http://schemas.openxmlformats.org/officeDocument/2006/relationships" r:embed="rId30"/>
        <a:stretch>
          <a:fillRect/>
        </a:stretch>
      </xdr:blipFill>
      <xdr:spPr>
        <a:xfrm>
          <a:off x="647700" y="38378130"/>
          <a:ext cx="1218565" cy="865505"/>
        </a:xfrm>
        <a:prstGeom prst="rect">
          <a:avLst/>
        </a:prstGeom>
        <a:noFill/>
        <a:ln w="9525">
          <a:noFill/>
        </a:ln>
      </xdr:spPr>
    </xdr:pic>
    <xdr:clientData/>
  </xdr:twoCellAnchor>
  <xdr:twoCellAnchor editAs="oneCell">
    <xdr:from>
      <xdr:col>1</xdr:col>
      <xdr:colOff>85725</xdr:colOff>
      <xdr:row>41</xdr:row>
      <xdr:rowOff>120650</xdr:rowOff>
    </xdr:from>
    <xdr:to>
      <xdr:col>1</xdr:col>
      <xdr:colOff>1253490</xdr:colOff>
      <xdr:row>41</xdr:row>
      <xdr:rowOff>971550</xdr:rowOff>
    </xdr:to>
    <xdr:pic>
      <xdr:nvPicPr>
        <xdr:cNvPr id="37" name="图片 361">
          <a:extLst>
            <a:ext uri="{FF2B5EF4-FFF2-40B4-BE49-F238E27FC236}">
              <a16:creationId xmlns:a16="http://schemas.microsoft.com/office/drawing/2014/main" id="{00000000-0008-0000-4300-000025000000}"/>
            </a:ext>
          </a:extLst>
        </xdr:cNvPr>
        <xdr:cNvPicPr>
          <a:picLocks noChangeAspect="1"/>
        </xdr:cNvPicPr>
      </xdr:nvPicPr>
      <xdr:blipFill>
        <a:blip xmlns:r="http://schemas.openxmlformats.org/officeDocument/2006/relationships" r:embed="rId31"/>
        <a:stretch>
          <a:fillRect/>
        </a:stretch>
      </xdr:blipFill>
      <xdr:spPr>
        <a:xfrm>
          <a:off x="657225" y="39489380"/>
          <a:ext cx="1167765" cy="850900"/>
        </a:xfrm>
        <a:prstGeom prst="rect">
          <a:avLst/>
        </a:prstGeom>
        <a:noFill/>
        <a:ln w="9525">
          <a:noFill/>
        </a:ln>
      </xdr:spPr>
    </xdr:pic>
    <xdr:clientData/>
  </xdr:twoCellAnchor>
  <xdr:twoCellAnchor editAs="oneCell">
    <xdr:from>
      <xdr:col>1</xdr:col>
      <xdr:colOff>228600</xdr:colOff>
      <xdr:row>42</xdr:row>
      <xdr:rowOff>82550</xdr:rowOff>
    </xdr:from>
    <xdr:to>
      <xdr:col>1</xdr:col>
      <xdr:colOff>1195070</xdr:colOff>
      <xdr:row>42</xdr:row>
      <xdr:rowOff>1034415</xdr:rowOff>
    </xdr:to>
    <xdr:pic>
      <xdr:nvPicPr>
        <xdr:cNvPr id="38" name="图片 647">
          <a:extLst>
            <a:ext uri="{FF2B5EF4-FFF2-40B4-BE49-F238E27FC236}">
              <a16:creationId xmlns:a16="http://schemas.microsoft.com/office/drawing/2014/main" id="{00000000-0008-0000-4300-000026000000}"/>
            </a:ext>
          </a:extLst>
        </xdr:cNvPr>
        <xdr:cNvPicPr>
          <a:picLocks noChangeAspect="1"/>
        </xdr:cNvPicPr>
      </xdr:nvPicPr>
      <xdr:blipFill>
        <a:blip xmlns:r="http://schemas.openxmlformats.org/officeDocument/2006/relationships" r:embed="rId32"/>
        <a:stretch>
          <a:fillRect/>
        </a:stretch>
      </xdr:blipFill>
      <xdr:spPr>
        <a:xfrm>
          <a:off x="800100" y="40556180"/>
          <a:ext cx="966470" cy="951865"/>
        </a:xfrm>
        <a:prstGeom prst="rect">
          <a:avLst/>
        </a:prstGeom>
        <a:noFill/>
        <a:ln w="9525">
          <a:noFill/>
        </a:ln>
      </xdr:spPr>
    </xdr:pic>
    <xdr:clientData/>
  </xdr:twoCellAnchor>
  <xdr:twoCellAnchor editAs="oneCell">
    <xdr:from>
      <xdr:col>1</xdr:col>
      <xdr:colOff>43180</xdr:colOff>
      <xdr:row>43</xdr:row>
      <xdr:rowOff>123825</xdr:rowOff>
    </xdr:from>
    <xdr:to>
      <xdr:col>1</xdr:col>
      <xdr:colOff>1255395</xdr:colOff>
      <xdr:row>43</xdr:row>
      <xdr:rowOff>1010285</xdr:rowOff>
    </xdr:to>
    <xdr:pic>
      <xdr:nvPicPr>
        <xdr:cNvPr id="39" name="图片 870">
          <a:extLst>
            <a:ext uri="{FF2B5EF4-FFF2-40B4-BE49-F238E27FC236}">
              <a16:creationId xmlns:a16="http://schemas.microsoft.com/office/drawing/2014/main" id="{00000000-0008-0000-4300-000027000000}"/>
            </a:ext>
          </a:extLst>
        </xdr:cNvPr>
        <xdr:cNvPicPr>
          <a:picLocks noChangeAspect="1"/>
        </xdr:cNvPicPr>
      </xdr:nvPicPr>
      <xdr:blipFill>
        <a:blip xmlns:r="http://schemas.openxmlformats.org/officeDocument/2006/relationships" r:embed="rId33"/>
        <a:stretch>
          <a:fillRect/>
        </a:stretch>
      </xdr:blipFill>
      <xdr:spPr>
        <a:xfrm>
          <a:off x="614680" y="41702355"/>
          <a:ext cx="1212215" cy="886460"/>
        </a:xfrm>
        <a:prstGeom prst="rect">
          <a:avLst/>
        </a:prstGeom>
        <a:noFill/>
        <a:ln w="9525">
          <a:noFill/>
        </a:ln>
      </xdr:spPr>
    </xdr:pic>
    <xdr:clientData/>
  </xdr:twoCellAnchor>
  <xdr:twoCellAnchor editAs="oneCell">
    <xdr:from>
      <xdr:col>1</xdr:col>
      <xdr:colOff>67945</xdr:colOff>
      <xdr:row>44</xdr:row>
      <xdr:rowOff>127635</xdr:rowOff>
    </xdr:from>
    <xdr:to>
      <xdr:col>1</xdr:col>
      <xdr:colOff>1255395</xdr:colOff>
      <xdr:row>44</xdr:row>
      <xdr:rowOff>1021715</xdr:rowOff>
    </xdr:to>
    <xdr:pic>
      <xdr:nvPicPr>
        <xdr:cNvPr id="40" name="图片 790">
          <a:extLst>
            <a:ext uri="{FF2B5EF4-FFF2-40B4-BE49-F238E27FC236}">
              <a16:creationId xmlns:a16="http://schemas.microsoft.com/office/drawing/2014/main" id="{00000000-0008-0000-4300-000028000000}"/>
            </a:ext>
          </a:extLst>
        </xdr:cNvPr>
        <xdr:cNvPicPr>
          <a:picLocks noChangeAspect="1"/>
        </xdr:cNvPicPr>
      </xdr:nvPicPr>
      <xdr:blipFill>
        <a:blip xmlns:r="http://schemas.openxmlformats.org/officeDocument/2006/relationships" r:embed="rId34"/>
        <a:stretch>
          <a:fillRect/>
        </a:stretch>
      </xdr:blipFill>
      <xdr:spPr>
        <a:xfrm>
          <a:off x="639445" y="42811065"/>
          <a:ext cx="1187450" cy="894080"/>
        </a:xfrm>
        <a:prstGeom prst="rect">
          <a:avLst/>
        </a:prstGeom>
        <a:noFill/>
        <a:ln w="9525">
          <a:noFill/>
        </a:ln>
      </xdr:spPr>
    </xdr:pic>
    <xdr:clientData/>
  </xdr:twoCellAnchor>
  <xdr:twoCellAnchor editAs="oneCell">
    <xdr:from>
      <xdr:col>1</xdr:col>
      <xdr:colOff>142875</xdr:colOff>
      <xdr:row>47</xdr:row>
      <xdr:rowOff>57150</xdr:rowOff>
    </xdr:from>
    <xdr:to>
      <xdr:col>1</xdr:col>
      <xdr:colOff>1171575</xdr:colOff>
      <xdr:row>47</xdr:row>
      <xdr:rowOff>1067435</xdr:rowOff>
    </xdr:to>
    <xdr:pic>
      <xdr:nvPicPr>
        <xdr:cNvPr id="41" name="图片 155">
          <a:extLst>
            <a:ext uri="{FF2B5EF4-FFF2-40B4-BE49-F238E27FC236}">
              <a16:creationId xmlns:a16="http://schemas.microsoft.com/office/drawing/2014/main" id="{00000000-0008-0000-4300-000029000000}"/>
            </a:ext>
          </a:extLst>
        </xdr:cNvPr>
        <xdr:cNvPicPr>
          <a:picLocks noChangeAspect="1"/>
        </xdr:cNvPicPr>
      </xdr:nvPicPr>
      <xdr:blipFill>
        <a:blip xmlns:r="http://schemas.openxmlformats.org/officeDocument/2006/relationships" r:embed="rId35"/>
        <a:stretch>
          <a:fillRect/>
        </a:stretch>
      </xdr:blipFill>
      <xdr:spPr>
        <a:xfrm>
          <a:off x="714375" y="46055280"/>
          <a:ext cx="1028700" cy="1010285"/>
        </a:xfrm>
        <a:prstGeom prst="rect">
          <a:avLst/>
        </a:prstGeom>
        <a:noFill/>
        <a:ln w="9525">
          <a:noFill/>
        </a:ln>
      </xdr:spPr>
    </xdr:pic>
    <xdr:clientData/>
  </xdr:twoCellAnchor>
  <xdr:twoCellAnchor editAs="oneCell">
    <xdr:from>
      <xdr:col>1</xdr:col>
      <xdr:colOff>66675</xdr:colOff>
      <xdr:row>48</xdr:row>
      <xdr:rowOff>200025</xdr:rowOff>
    </xdr:from>
    <xdr:to>
      <xdr:col>1</xdr:col>
      <xdr:colOff>1276985</xdr:colOff>
      <xdr:row>48</xdr:row>
      <xdr:rowOff>970915</xdr:rowOff>
    </xdr:to>
    <xdr:pic>
      <xdr:nvPicPr>
        <xdr:cNvPr id="42" name="图片 10">
          <a:extLst>
            <a:ext uri="{FF2B5EF4-FFF2-40B4-BE49-F238E27FC236}">
              <a16:creationId xmlns:a16="http://schemas.microsoft.com/office/drawing/2014/main" id="{00000000-0008-0000-4300-00002A000000}"/>
            </a:ext>
          </a:extLst>
        </xdr:cNvPr>
        <xdr:cNvPicPr>
          <a:picLocks noChangeAspect="1"/>
        </xdr:cNvPicPr>
      </xdr:nvPicPr>
      <xdr:blipFill>
        <a:blip xmlns:r="http://schemas.openxmlformats.org/officeDocument/2006/relationships" r:embed="rId36"/>
        <a:stretch>
          <a:fillRect/>
        </a:stretch>
      </xdr:blipFill>
      <xdr:spPr>
        <a:xfrm>
          <a:off x="638175" y="47303055"/>
          <a:ext cx="1210310" cy="770890"/>
        </a:xfrm>
        <a:prstGeom prst="rect">
          <a:avLst/>
        </a:prstGeom>
        <a:noFill/>
        <a:ln w="9525">
          <a:noFill/>
        </a:ln>
      </xdr:spPr>
    </xdr:pic>
    <xdr:clientData/>
  </xdr:twoCellAnchor>
  <xdr:twoCellAnchor editAs="oneCell">
    <xdr:from>
      <xdr:col>0</xdr:col>
      <xdr:colOff>9525</xdr:colOff>
      <xdr:row>86</xdr:row>
      <xdr:rowOff>0</xdr:rowOff>
    </xdr:from>
    <xdr:to>
      <xdr:col>1</xdr:col>
      <xdr:colOff>818515</xdr:colOff>
      <xdr:row>86</xdr:row>
      <xdr:rowOff>1270</xdr:rowOff>
    </xdr:to>
    <xdr:pic>
      <xdr:nvPicPr>
        <xdr:cNvPr id="43" name="图片 182">
          <a:extLst>
            <a:ext uri="{FF2B5EF4-FFF2-40B4-BE49-F238E27FC236}">
              <a16:creationId xmlns:a16="http://schemas.microsoft.com/office/drawing/2014/main" id="{00000000-0008-0000-4300-00002B000000}"/>
            </a:ext>
          </a:extLst>
        </xdr:cNvPr>
        <xdr:cNvPicPr>
          <a:picLocks noChangeAspect="1"/>
        </xdr:cNvPicPr>
      </xdr:nvPicPr>
      <xdr:blipFill>
        <a:blip xmlns:r="http://schemas.openxmlformats.org/officeDocument/2006/relationships" r:embed="rId37"/>
        <a:stretch>
          <a:fillRect/>
        </a:stretch>
      </xdr:blipFill>
      <xdr:spPr>
        <a:xfrm>
          <a:off x="9525" y="89089230"/>
          <a:ext cx="1380490" cy="1270"/>
        </a:xfrm>
        <a:prstGeom prst="rect">
          <a:avLst/>
        </a:prstGeom>
        <a:noFill/>
        <a:ln w="9525">
          <a:noFill/>
        </a:ln>
      </xdr:spPr>
    </xdr:pic>
    <xdr:clientData/>
  </xdr:twoCellAnchor>
  <xdr:twoCellAnchor editAs="oneCell">
    <xdr:from>
      <xdr:col>1</xdr:col>
      <xdr:colOff>55880</xdr:colOff>
      <xdr:row>49</xdr:row>
      <xdr:rowOff>104775</xdr:rowOff>
    </xdr:from>
    <xdr:to>
      <xdr:col>1</xdr:col>
      <xdr:colOff>1267460</xdr:colOff>
      <xdr:row>49</xdr:row>
      <xdr:rowOff>1024255</xdr:rowOff>
    </xdr:to>
    <xdr:pic>
      <xdr:nvPicPr>
        <xdr:cNvPr id="44" name="图片 182">
          <a:extLst>
            <a:ext uri="{FF2B5EF4-FFF2-40B4-BE49-F238E27FC236}">
              <a16:creationId xmlns:a16="http://schemas.microsoft.com/office/drawing/2014/main" id="{00000000-0008-0000-4300-00002C000000}"/>
            </a:ext>
          </a:extLst>
        </xdr:cNvPr>
        <xdr:cNvPicPr>
          <a:picLocks noChangeAspect="1"/>
        </xdr:cNvPicPr>
      </xdr:nvPicPr>
      <xdr:blipFill>
        <a:blip xmlns:r="http://schemas.openxmlformats.org/officeDocument/2006/relationships" r:embed="rId37"/>
        <a:stretch>
          <a:fillRect/>
        </a:stretch>
      </xdr:blipFill>
      <xdr:spPr>
        <a:xfrm>
          <a:off x="627380" y="48312705"/>
          <a:ext cx="1211580" cy="919480"/>
        </a:xfrm>
        <a:prstGeom prst="rect">
          <a:avLst/>
        </a:prstGeom>
        <a:noFill/>
        <a:ln w="9525">
          <a:noFill/>
        </a:ln>
      </xdr:spPr>
    </xdr:pic>
    <xdr:clientData/>
  </xdr:twoCellAnchor>
  <xdr:twoCellAnchor editAs="oneCell">
    <xdr:from>
      <xdr:col>1</xdr:col>
      <xdr:colOff>47625</xdr:colOff>
      <xdr:row>50</xdr:row>
      <xdr:rowOff>225425</xdr:rowOff>
    </xdr:from>
    <xdr:to>
      <xdr:col>1</xdr:col>
      <xdr:colOff>1290320</xdr:colOff>
      <xdr:row>50</xdr:row>
      <xdr:rowOff>962025</xdr:rowOff>
    </xdr:to>
    <xdr:pic>
      <xdr:nvPicPr>
        <xdr:cNvPr id="45" name="图片 201">
          <a:extLst>
            <a:ext uri="{FF2B5EF4-FFF2-40B4-BE49-F238E27FC236}">
              <a16:creationId xmlns:a16="http://schemas.microsoft.com/office/drawing/2014/main" id="{00000000-0008-0000-4300-00002D000000}"/>
            </a:ext>
          </a:extLst>
        </xdr:cNvPr>
        <xdr:cNvPicPr>
          <a:picLocks noChangeAspect="1"/>
        </xdr:cNvPicPr>
      </xdr:nvPicPr>
      <xdr:blipFill>
        <a:blip xmlns:r="http://schemas.openxmlformats.org/officeDocument/2006/relationships" r:embed="rId38"/>
        <a:stretch>
          <a:fillRect/>
        </a:stretch>
      </xdr:blipFill>
      <xdr:spPr>
        <a:xfrm>
          <a:off x="619125" y="49538255"/>
          <a:ext cx="1242695" cy="736600"/>
        </a:xfrm>
        <a:prstGeom prst="rect">
          <a:avLst/>
        </a:prstGeom>
        <a:noFill/>
        <a:ln w="9525">
          <a:noFill/>
        </a:ln>
      </xdr:spPr>
    </xdr:pic>
    <xdr:clientData/>
  </xdr:twoCellAnchor>
  <xdr:twoCellAnchor editAs="oneCell">
    <xdr:from>
      <xdr:col>1</xdr:col>
      <xdr:colOff>57150</xdr:colOff>
      <xdr:row>52</xdr:row>
      <xdr:rowOff>90805</xdr:rowOff>
    </xdr:from>
    <xdr:to>
      <xdr:col>1</xdr:col>
      <xdr:colOff>1283970</xdr:colOff>
      <xdr:row>52</xdr:row>
      <xdr:rowOff>1005840</xdr:rowOff>
    </xdr:to>
    <xdr:pic>
      <xdr:nvPicPr>
        <xdr:cNvPr id="46" name="图片 228">
          <a:extLst>
            <a:ext uri="{FF2B5EF4-FFF2-40B4-BE49-F238E27FC236}">
              <a16:creationId xmlns:a16="http://schemas.microsoft.com/office/drawing/2014/main" id="{00000000-0008-0000-4300-00002E000000}"/>
            </a:ext>
          </a:extLst>
        </xdr:cNvPr>
        <xdr:cNvPicPr>
          <a:picLocks noChangeAspect="1"/>
        </xdr:cNvPicPr>
      </xdr:nvPicPr>
      <xdr:blipFill>
        <a:blip xmlns:r="http://schemas.openxmlformats.org/officeDocument/2006/relationships" r:embed="rId39"/>
        <a:stretch>
          <a:fillRect/>
        </a:stretch>
      </xdr:blipFill>
      <xdr:spPr>
        <a:xfrm>
          <a:off x="628650" y="51613435"/>
          <a:ext cx="1226820" cy="915035"/>
        </a:xfrm>
        <a:prstGeom prst="rect">
          <a:avLst/>
        </a:prstGeom>
        <a:noFill/>
        <a:ln w="9525">
          <a:noFill/>
        </a:ln>
      </xdr:spPr>
    </xdr:pic>
    <xdr:clientData/>
  </xdr:twoCellAnchor>
  <xdr:twoCellAnchor editAs="oneCell">
    <xdr:from>
      <xdr:col>1</xdr:col>
      <xdr:colOff>104775</xdr:colOff>
      <xdr:row>53</xdr:row>
      <xdr:rowOff>142875</xdr:rowOff>
    </xdr:from>
    <xdr:to>
      <xdr:col>1</xdr:col>
      <xdr:colOff>1233805</xdr:colOff>
      <xdr:row>53</xdr:row>
      <xdr:rowOff>995680</xdr:rowOff>
    </xdr:to>
    <xdr:pic>
      <xdr:nvPicPr>
        <xdr:cNvPr id="47" name="图片 233">
          <a:extLst>
            <a:ext uri="{FF2B5EF4-FFF2-40B4-BE49-F238E27FC236}">
              <a16:creationId xmlns:a16="http://schemas.microsoft.com/office/drawing/2014/main" id="{00000000-0008-0000-4300-00002F000000}"/>
            </a:ext>
          </a:extLst>
        </xdr:cNvPr>
        <xdr:cNvPicPr>
          <a:picLocks noChangeAspect="1"/>
        </xdr:cNvPicPr>
      </xdr:nvPicPr>
      <xdr:blipFill>
        <a:blip xmlns:r="http://schemas.openxmlformats.org/officeDocument/2006/relationships" r:embed="rId40"/>
        <a:stretch>
          <a:fillRect/>
        </a:stretch>
      </xdr:blipFill>
      <xdr:spPr>
        <a:xfrm>
          <a:off x="676275" y="52770405"/>
          <a:ext cx="1129030" cy="852805"/>
        </a:xfrm>
        <a:prstGeom prst="rect">
          <a:avLst/>
        </a:prstGeom>
        <a:noFill/>
        <a:ln w="9525">
          <a:noFill/>
        </a:ln>
      </xdr:spPr>
    </xdr:pic>
    <xdr:clientData/>
  </xdr:twoCellAnchor>
  <xdr:twoCellAnchor editAs="oneCell">
    <xdr:from>
      <xdr:col>1</xdr:col>
      <xdr:colOff>57785</xdr:colOff>
      <xdr:row>54</xdr:row>
      <xdr:rowOff>127000</xdr:rowOff>
    </xdr:from>
    <xdr:to>
      <xdr:col>1</xdr:col>
      <xdr:colOff>1294765</xdr:colOff>
      <xdr:row>54</xdr:row>
      <xdr:rowOff>1012825</xdr:rowOff>
    </xdr:to>
    <xdr:pic>
      <xdr:nvPicPr>
        <xdr:cNvPr id="48" name="图片 318">
          <a:extLst>
            <a:ext uri="{FF2B5EF4-FFF2-40B4-BE49-F238E27FC236}">
              <a16:creationId xmlns:a16="http://schemas.microsoft.com/office/drawing/2014/main" id="{00000000-0008-0000-4300-000030000000}"/>
            </a:ext>
          </a:extLst>
        </xdr:cNvPr>
        <xdr:cNvPicPr>
          <a:picLocks noChangeAspect="1"/>
        </xdr:cNvPicPr>
      </xdr:nvPicPr>
      <xdr:blipFill>
        <a:blip xmlns:r="http://schemas.openxmlformats.org/officeDocument/2006/relationships" r:embed="rId41"/>
        <a:stretch>
          <a:fillRect/>
        </a:stretch>
      </xdr:blipFill>
      <xdr:spPr>
        <a:xfrm>
          <a:off x="629285" y="53859430"/>
          <a:ext cx="1236980" cy="885825"/>
        </a:xfrm>
        <a:prstGeom prst="rect">
          <a:avLst/>
        </a:prstGeom>
        <a:noFill/>
        <a:ln w="9525">
          <a:noFill/>
        </a:ln>
      </xdr:spPr>
    </xdr:pic>
    <xdr:clientData/>
  </xdr:twoCellAnchor>
  <xdr:twoCellAnchor editAs="oneCell">
    <xdr:from>
      <xdr:col>1</xdr:col>
      <xdr:colOff>47625</xdr:colOff>
      <xdr:row>55</xdr:row>
      <xdr:rowOff>138430</xdr:rowOff>
    </xdr:from>
    <xdr:to>
      <xdr:col>1</xdr:col>
      <xdr:colOff>1243330</xdr:colOff>
      <xdr:row>55</xdr:row>
      <xdr:rowOff>993775</xdr:rowOff>
    </xdr:to>
    <xdr:pic>
      <xdr:nvPicPr>
        <xdr:cNvPr id="49" name="图片 196">
          <a:extLst>
            <a:ext uri="{FF2B5EF4-FFF2-40B4-BE49-F238E27FC236}">
              <a16:creationId xmlns:a16="http://schemas.microsoft.com/office/drawing/2014/main" id="{00000000-0008-0000-4300-000031000000}"/>
            </a:ext>
          </a:extLst>
        </xdr:cNvPr>
        <xdr:cNvPicPr>
          <a:picLocks noChangeAspect="1"/>
        </xdr:cNvPicPr>
      </xdr:nvPicPr>
      <xdr:blipFill>
        <a:blip xmlns:r="http://schemas.openxmlformats.org/officeDocument/2006/relationships" r:embed="rId42"/>
        <a:stretch>
          <a:fillRect/>
        </a:stretch>
      </xdr:blipFill>
      <xdr:spPr>
        <a:xfrm>
          <a:off x="619125" y="54975760"/>
          <a:ext cx="1195705" cy="855345"/>
        </a:xfrm>
        <a:prstGeom prst="rect">
          <a:avLst/>
        </a:prstGeom>
        <a:noFill/>
        <a:ln w="9525">
          <a:noFill/>
        </a:ln>
      </xdr:spPr>
    </xdr:pic>
    <xdr:clientData/>
  </xdr:twoCellAnchor>
  <xdr:twoCellAnchor editAs="oneCell">
    <xdr:from>
      <xdr:col>1</xdr:col>
      <xdr:colOff>76200</xdr:colOff>
      <xdr:row>57</xdr:row>
      <xdr:rowOff>88900</xdr:rowOff>
    </xdr:from>
    <xdr:to>
      <xdr:col>1</xdr:col>
      <xdr:colOff>1235075</xdr:colOff>
      <xdr:row>57</xdr:row>
      <xdr:rowOff>1038225</xdr:rowOff>
    </xdr:to>
    <xdr:pic>
      <xdr:nvPicPr>
        <xdr:cNvPr id="50" name="图片 789">
          <a:extLst>
            <a:ext uri="{FF2B5EF4-FFF2-40B4-BE49-F238E27FC236}">
              <a16:creationId xmlns:a16="http://schemas.microsoft.com/office/drawing/2014/main" id="{00000000-0008-0000-4300-000032000000}"/>
            </a:ext>
          </a:extLst>
        </xdr:cNvPr>
        <xdr:cNvPicPr>
          <a:picLocks noChangeAspect="1"/>
        </xdr:cNvPicPr>
      </xdr:nvPicPr>
      <xdr:blipFill>
        <a:blip xmlns:r="http://schemas.openxmlformats.org/officeDocument/2006/relationships" r:embed="rId43"/>
        <a:stretch>
          <a:fillRect/>
        </a:stretch>
      </xdr:blipFill>
      <xdr:spPr>
        <a:xfrm>
          <a:off x="647700" y="57136030"/>
          <a:ext cx="1158875" cy="949325"/>
        </a:xfrm>
        <a:prstGeom prst="rect">
          <a:avLst/>
        </a:prstGeom>
        <a:noFill/>
        <a:ln w="9525">
          <a:noFill/>
        </a:ln>
      </xdr:spPr>
    </xdr:pic>
    <xdr:clientData/>
  </xdr:twoCellAnchor>
  <xdr:twoCellAnchor editAs="oneCell">
    <xdr:from>
      <xdr:col>1</xdr:col>
      <xdr:colOff>33655</xdr:colOff>
      <xdr:row>58</xdr:row>
      <xdr:rowOff>139065</xdr:rowOff>
    </xdr:from>
    <xdr:to>
      <xdr:col>1</xdr:col>
      <xdr:colOff>1291590</xdr:colOff>
      <xdr:row>58</xdr:row>
      <xdr:rowOff>995680</xdr:rowOff>
    </xdr:to>
    <xdr:pic>
      <xdr:nvPicPr>
        <xdr:cNvPr id="51" name="图片 875">
          <a:extLst>
            <a:ext uri="{FF2B5EF4-FFF2-40B4-BE49-F238E27FC236}">
              <a16:creationId xmlns:a16="http://schemas.microsoft.com/office/drawing/2014/main" id="{00000000-0008-0000-4300-000033000000}"/>
            </a:ext>
          </a:extLst>
        </xdr:cNvPr>
        <xdr:cNvPicPr>
          <a:picLocks noChangeAspect="1"/>
        </xdr:cNvPicPr>
      </xdr:nvPicPr>
      <xdr:blipFill>
        <a:blip xmlns:r="http://schemas.openxmlformats.org/officeDocument/2006/relationships" r:embed="rId44"/>
        <a:stretch>
          <a:fillRect/>
        </a:stretch>
      </xdr:blipFill>
      <xdr:spPr>
        <a:xfrm>
          <a:off x="605155" y="58291095"/>
          <a:ext cx="1257935" cy="856615"/>
        </a:xfrm>
        <a:prstGeom prst="rect">
          <a:avLst/>
        </a:prstGeom>
        <a:noFill/>
        <a:ln w="9525">
          <a:noFill/>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2" name="Picture 15">
          <a:extLst>
            <a:ext uri="{FF2B5EF4-FFF2-40B4-BE49-F238E27FC236}">
              <a16:creationId xmlns:a16="http://schemas.microsoft.com/office/drawing/2014/main" id="{00000000-0008-0000-4300-000034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0</xdr:colOff>
      <xdr:row>86</xdr:row>
      <xdr:rowOff>0</xdr:rowOff>
    </xdr:from>
    <xdr:to>
      <xdr:col>1</xdr:col>
      <xdr:colOff>9525</xdr:colOff>
      <xdr:row>86</xdr:row>
      <xdr:rowOff>28575</xdr:rowOff>
    </xdr:to>
    <xdr:pic>
      <xdr:nvPicPr>
        <xdr:cNvPr id="53" name="Picture 15">
          <a:extLst>
            <a:ext uri="{FF2B5EF4-FFF2-40B4-BE49-F238E27FC236}">
              <a16:creationId xmlns:a16="http://schemas.microsoft.com/office/drawing/2014/main" id="{00000000-0008-0000-4300-000035000000}"/>
            </a:ext>
          </a:extLst>
        </xdr:cNvPr>
        <xdr:cNvPicPr>
          <a:picLocks noChangeAspect="1" noChangeArrowheads="1"/>
        </xdr:cNvPicPr>
      </xdr:nvPicPr>
      <xdr:blipFill>
        <a:blip xmlns:r="http://schemas.openxmlformats.org/officeDocument/2006/relationships" r:embed="rId45"/>
        <a:srcRect/>
        <a:stretch>
          <a:fillRect/>
        </a:stretch>
      </xdr:blipFill>
      <xdr:spPr>
        <a:xfrm>
          <a:off x="571500" y="89089230"/>
          <a:ext cx="9525" cy="28575"/>
        </a:xfrm>
        <a:prstGeom prst="rect">
          <a:avLst/>
        </a:prstGeom>
        <a:noFill/>
        <a:ln w="1">
          <a:noFill/>
          <a:miter lim="800000"/>
          <a:headEnd/>
          <a:tailEnd/>
        </a:ln>
      </xdr:spPr>
    </xdr:pic>
    <xdr:clientData/>
  </xdr:twoCellAnchor>
  <xdr:twoCellAnchor editAs="oneCell">
    <xdr:from>
      <xdr:col>1</xdr:col>
      <xdr:colOff>38735</xdr:colOff>
      <xdr:row>59</xdr:row>
      <xdr:rowOff>145415</xdr:rowOff>
    </xdr:from>
    <xdr:to>
      <xdr:col>1</xdr:col>
      <xdr:colOff>1289685</xdr:colOff>
      <xdr:row>59</xdr:row>
      <xdr:rowOff>939165</xdr:rowOff>
    </xdr:to>
    <xdr:pic>
      <xdr:nvPicPr>
        <xdr:cNvPr id="54" name="图片 1036">
          <a:extLst>
            <a:ext uri="{FF2B5EF4-FFF2-40B4-BE49-F238E27FC236}">
              <a16:creationId xmlns:a16="http://schemas.microsoft.com/office/drawing/2014/main" id="{00000000-0008-0000-4300-000036000000}"/>
            </a:ext>
          </a:extLst>
        </xdr:cNvPr>
        <xdr:cNvPicPr>
          <a:picLocks noChangeAspect="1"/>
        </xdr:cNvPicPr>
      </xdr:nvPicPr>
      <xdr:blipFill>
        <a:blip xmlns:r="http://schemas.openxmlformats.org/officeDocument/2006/relationships" r:embed="rId46"/>
        <a:stretch>
          <a:fillRect/>
        </a:stretch>
      </xdr:blipFill>
      <xdr:spPr>
        <a:xfrm>
          <a:off x="610235" y="59402345"/>
          <a:ext cx="1250950" cy="793750"/>
        </a:xfrm>
        <a:prstGeom prst="rect">
          <a:avLst/>
        </a:prstGeom>
        <a:noFill/>
        <a:ln w="9525">
          <a:noFill/>
        </a:ln>
      </xdr:spPr>
    </xdr:pic>
    <xdr:clientData/>
  </xdr:twoCellAnchor>
  <xdr:twoCellAnchor editAs="oneCell">
    <xdr:from>
      <xdr:col>1</xdr:col>
      <xdr:colOff>114300</xdr:colOff>
      <xdr:row>60</xdr:row>
      <xdr:rowOff>152400</xdr:rowOff>
    </xdr:from>
    <xdr:to>
      <xdr:col>1</xdr:col>
      <xdr:colOff>1259840</xdr:colOff>
      <xdr:row>60</xdr:row>
      <xdr:rowOff>972820</xdr:rowOff>
    </xdr:to>
    <xdr:pic>
      <xdr:nvPicPr>
        <xdr:cNvPr id="55" name="图片 7945">
          <a:extLst>
            <a:ext uri="{FF2B5EF4-FFF2-40B4-BE49-F238E27FC236}">
              <a16:creationId xmlns:a16="http://schemas.microsoft.com/office/drawing/2014/main" id="{00000000-0008-0000-4300-000037000000}"/>
            </a:ext>
          </a:extLst>
        </xdr:cNvPr>
        <xdr:cNvPicPr>
          <a:picLocks noChangeAspect="1"/>
        </xdr:cNvPicPr>
      </xdr:nvPicPr>
      <xdr:blipFill>
        <a:blip xmlns:r="http://schemas.openxmlformats.org/officeDocument/2006/relationships" r:embed="rId47"/>
        <a:stretch>
          <a:fillRect/>
        </a:stretch>
      </xdr:blipFill>
      <xdr:spPr>
        <a:xfrm>
          <a:off x="685800" y="60514230"/>
          <a:ext cx="1145540" cy="820420"/>
        </a:xfrm>
        <a:prstGeom prst="rect">
          <a:avLst/>
        </a:prstGeom>
        <a:noFill/>
        <a:ln w="9525">
          <a:noFill/>
        </a:ln>
      </xdr:spPr>
    </xdr:pic>
    <xdr:clientData/>
  </xdr:twoCellAnchor>
  <xdr:twoCellAnchor editAs="oneCell">
    <xdr:from>
      <xdr:col>1</xdr:col>
      <xdr:colOff>38100</xdr:colOff>
      <xdr:row>62</xdr:row>
      <xdr:rowOff>57150</xdr:rowOff>
    </xdr:from>
    <xdr:to>
      <xdr:col>1</xdr:col>
      <xdr:colOff>1267460</xdr:colOff>
      <xdr:row>62</xdr:row>
      <xdr:rowOff>1028065</xdr:rowOff>
    </xdr:to>
    <xdr:pic>
      <xdr:nvPicPr>
        <xdr:cNvPr id="56" name="图片 660">
          <a:extLst>
            <a:ext uri="{FF2B5EF4-FFF2-40B4-BE49-F238E27FC236}">
              <a16:creationId xmlns:a16="http://schemas.microsoft.com/office/drawing/2014/main" id="{00000000-0008-0000-4300-000038000000}"/>
            </a:ext>
          </a:extLst>
        </xdr:cNvPr>
        <xdr:cNvPicPr>
          <a:picLocks noChangeAspect="1"/>
        </xdr:cNvPicPr>
      </xdr:nvPicPr>
      <xdr:blipFill>
        <a:blip xmlns:r="http://schemas.openxmlformats.org/officeDocument/2006/relationships" r:embed="rId48"/>
        <a:stretch>
          <a:fillRect/>
        </a:stretch>
      </xdr:blipFill>
      <xdr:spPr>
        <a:xfrm>
          <a:off x="609600" y="62628780"/>
          <a:ext cx="1229360" cy="970915"/>
        </a:xfrm>
        <a:prstGeom prst="rect">
          <a:avLst/>
        </a:prstGeom>
        <a:noFill/>
        <a:ln w="9525">
          <a:noFill/>
        </a:ln>
      </xdr:spPr>
    </xdr:pic>
    <xdr:clientData/>
  </xdr:twoCellAnchor>
  <xdr:twoCellAnchor editAs="oneCell">
    <xdr:from>
      <xdr:col>1</xdr:col>
      <xdr:colOff>47625</xdr:colOff>
      <xdr:row>63</xdr:row>
      <xdr:rowOff>190500</xdr:rowOff>
    </xdr:from>
    <xdr:to>
      <xdr:col>1</xdr:col>
      <xdr:colOff>1287780</xdr:colOff>
      <xdr:row>63</xdr:row>
      <xdr:rowOff>982980</xdr:rowOff>
    </xdr:to>
    <xdr:pic>
      <xdr:nvPicPr>
        <xdr:cNvPr id="57" name="图片 1032">
          <a:extLst>
            <a:ext uri="{FF2B5EF4-FFF2-40B4-BE49-F238E27FC236}">
              <a16:creationId xmlns:a16="http://schemas.microsoft.com/office/drawing/2014/main" id="{00000000-0008-0000-4300-000039000000}"/>
            </a:ext>
          </a:extLst>
        </xdr:cNvPr>
        <xdr:cNvPicPr>
          <a:picLocks noChangeAspect="1"/>
        </xdr:cNvPicPr>
      </xdr:nvPicPr>
      <xdr:blipFill>
        <a:blip xmlns:r="http://schemas.openxmlformats.org/officeDocument/2006/relationships" r:embed="rId49"/>
        <a:stretch>
          <a:fillRect/>
        </a:stretch>
      </xdr:blipFill>
      <xdr:spPr>
        <a:xfrm>
          <a:off x="619125" y="63867030"/>
          <a:ext cx="1240155" cy="792480"/>
        </a:xfrm>
        <a:prstGeom prst="rect">
          <a:avLst/>
        </a:prstGeom>
        <a:noFill/>
        <a:ln w="9525">
          <a:noFill/>
        </a:ln>
      </xdr:spPr>
    </xdr:pic>
    <xdr:clientData/>
  </xdr:twoCellAnchor>
  <xdr:twoCellAnchor editAs="oneCell">
    <xdr:from>
      <xdr:col>1</xdr:col>
      <xdr:colOff>57150</xdr:colOff>
      <xdr:row>65</xdr:row>
      <xdr:rowOff>104140</xdr:rowOff>
    </xdr:from>
    <xdr:to>
      <xdr:col>1</xdr:col>
      <xdr:colOff>1303655</xdr:colOff>
      <xdr:row>65</xdr:row>
      <xdr:rowOff>1026795</xdr:rowOff>
    </xdr:to>
    <xdr:pic>
      <xdr:nvPicPr>
        <xdr:cNvPr id="58" name="图片 1115">
          <a:extLst>
            <a:ext uri="{FF2B5EF4-FFF2-40B4-BE49-F238E27FC236}">
              <a16:creationId xmlns:a16="http://schemas.microsoft.com/office/drawing/2014/main" id="{00000000-0008-0000-4300-00003A000000}"/>
            </a:ext>
          </a:extLst>
        </xdr:cNvPr>
        <xdr:cNvPicPr>
          <a:picLocks noChangeAspect="1"/>
        </xdr:cNvPicPr>
      </xdr:nvPicPr>
      <xdr:blipFill>
        <a:blip xmlns:r="http://schemas.openxmlformats.org/officeDocument/2006/relationships" r:embed="rId50"/>
        <a:stretch>
          <a:fillRect/>
        </a:stretch>
      </xdr:blipFill>
      <xdr:spPr>
        <a:xfrm>
          <a:off x="628650" y="65990470"/>
          <a:ext cx="1246505" cy="922655"/>
        </a:xfrm>
        <a:prstGeom prst="rect">
          <a:avLst/>
        </a:prstGeom>
        <a:noFill/>
        <a:ln w="9525">
          <a:noFill/>
        </a:ln>
      </xdr:spPr>
    </xdr:pic>
    <xdr:clientData/>
  </xdr:twoCellAnchor>
  <xdr:twoCellAnchor editAs="oneCell">
    <xdr:from>
      <xdr:col>1</xdr:col>
      <xdr:colOff>133350</xdr:colOff>
      <xdr:row>71</xdr:row>
      <xdr:rowOff>75565</xdr:rowOff>
    </xdr:from>
    <xdr:to>
      <xdr:col>1</xdr:col>
      <xdr:colOff>1151890</xdr:colOff>
      <xdr:row>71</xdr:row>
      <xdr:rowOff>1040130</xdr:rowOff>
    </xdr:to>
    <xdr:pic>
      <xdr:nvPicPr>
        <xdr:cNvPr id="59" name="图片 159">
          <a:extLst>
            <a:ext uri="{FF2B5EF4-FFF2-40B4-BE49-F238E27FC236}">
              <a16:creationId xmlns:a16="http://schemas.microsoft.com/office/drawing/2014/main" id="{00000000-0008-0000-4300-00003B000000}"/>
            </a:ext>
          </a:extLst>
        </xdr:cNvPr>
        <xdr:cNvPicPr>
          <a:picLocks noChangeAspect="1"/>
        </xdr:cNvPicPr>
      </xdr:nvPicPr>
      <xdr:blipFill>
        <a:blip xmlns:r="http://schemas.openxmlformats.org/officeDocument/2006/relationships" r:embed="rId51"/>
        <a:stretch>
          <a:fillRect/>
        </a:stretch>
      </xdr:blipFill>
      <xdr:spPr>
        <a:xfrm>
          <a:off x="704850" y="72591295"/>
          <a:ext cx="1018540" cy="964565"/>
        </a:xfrm>
        <a:prstGeom prst="rect">
          <a:avLst/>
        </a:prstGeom>
        <a:noFill/>
        <a:ln w="9525">
          <a:noFill/>
        </a:ln>
      </xdr:spPr>
    </xdr:pic>
    <xdr:clientData/>
  </xdr:twoCellAnchor>
  <xdr:twoCellAnchor editAs="oneCell">
    <xdr:from>
      <xdr:col>1</xdr:col>
      <xdr:colOff>123825</xdr:colOff>
      <xdr:row>72</xdr:row>
      <xdr:rowOff>57150</xdr:rowOff>
    </xdr:from>
    <xdr:to>
      <xdr:col>1</xdr:col>
      <xdr:colOff>1232535</xdr:colOff>
      <xdr:row>72</xdr:row>
      <xdr:rowOff>1049020</xdr:rowOff>
    </xdr:to>
    <xdr:pic>
      <xdr:nvPicPr>
        <xdr:cNvPr id="60" name="图片 25">
          <a:extLst>
            <a:ext uri="{FF2B5EF4-FFF2-40B4-BE49-F238E27FC236}">
              <a16:creationId xmlns:a16="http://schemas.microsoft.com/office/drawing/2014/main" id="{00000000-0008-0000-4300-00003C000000}"/>
            </a:ext>
          </a:extLst>
        </xdr:cNvPr>
        <xdr:cNvPicPr>
          <a:picLocks noChangeAspect="1"/>
        </xdr:cNvPicPr>
      </xdr:nvPicPr>
      <xdr:blipFill>
        <a:blip xmlns:r="http://schemas.openxmlformats.org/officeDocument/2006/relationships" r:embed="rId52"/>
        <a:stretch>
          <a:fillRect/>
        </a:stretch>
      </xdr:blipFill>
      <xdr:spPr>
        <a:xfrm>
          <a:off x="695325" y="73677780"/>
          <a:ext cx="1108710" cy="991870"/>
        </a:xfrm>
        <a:prstGeom prst="rect">
          <a:avLst/>
        </a:prstGeom>
        <a:noFill/>
        <a:ln w="9525">
          <a:noFill/>
        </a:ln>
      </xdr:spPr>
    </xdr:pic>
    <xdr:clientData/>
  </xdr:twoCellAnchor>
  <xdr:twoCellAnchor editAs="oneCell">
    <xdr:from>
      <xdr:col>1</xdr:col>
      <xdr:colOff>171450</xdr:colOff>
      <xdr:row>73</xdr:row>
      <xdr:rowOff>83185</xdr:rowOff>
    </xdr:from>
    <xdr:to>
      <xdr:col>1</xdr:col>
      <xdr:colOff>1219835</xdr:colOff>
      <xdr:row>73</xdr:row>
      <xdr:rowOff>1074420</xdr:rowOff>
    </xdr:to>
    <xdr:pic>
      <xdr:nvPicPr>
        <xdr:cNvPr id="61" name="图片 84">
          <a:extLst>
            <a:ext uri="{FF2B5EF4-FFF2-40B4-BE49-F238E27FC236}">
              <a16:creationId xmlns:a16="http://schemas.microsoft.com/office/drawing/2014/main" id="{00000000-0008-0000-4300-00003D000000}"/>
            </a:ext>
          </a:extLst>
        </xdr:cNvPr>
        <xdr:cNvPicPr>
          <a:picLocks noChangeAspect="1"/>
        </xdr:cNvPicPr>
      </xdr:nvPicPr>
      <xdr:blipFill>
        <a:blip xmlns:r="http://schemas.openxmlformats.org/officeDocument/2006/relationships" r:embed="rId53"/>
        <a:stretch>
          <a:fillRect/>
        </a:stretch>
      </xdr:blipFill>
      <xdr:spPr>
        <a:xfrm>
          <a:off x="742950" y="74808715"/>
          <a:ext cx="1048385" cy="991235"/>
        </a:xfrm>
        <a:prstGeom prst="rect">
          <a:avLst/>
        </a:prstGeom>
        <a:noFill/>
        <a:ln w="9525">
          <a:noFill/>
        </a:ln>
      </xdr:spPr>
    </xdr:pic>
    <xdr:clientData/>
  </xdr:twoCellAnchor>
  <xdr:twoCellAnchor editAs="oneCell">
    <xdr:from>
      <xdr:col>1</xdr:col>
      <xdr:colOff>132080</xdr:colOff>
      <xdr:row>74</xdr:row>
      <xdr:rowOff>59055</xdr:rowOff>
    </xdr:from>
    <xdr:to>
      <xdr:col>1</xdr:col>
      <xdr:colOff>1189990</xdr:colOff>
      <xdr:row>74</xdr:row>
      <xdr:rowOff>1037590</xdr:rowOff>
    </xdr:to>
    <xdr:pic>
      <xdr:nvPicPr>
        <xdr:cNvPr id="62" name="图片 139">
          <a:extLst>
            <a:ext uri="{FF2B5EF4-FFF2-40B4-BE49-F238E27FC236}">
              <a16:creationId xmlns:a16="http://schemas.microsoft.com/office/drawing/2014/main" id="{00000000-0008-0000-4300-00003E000000}"/>
            </a:ext>
          </a:extLst>
        </xdr:cNvPr>
        <xdr:cNvPicPr>
          <a:picLocks noChangeAspect="1"/>
        </xdr:cNvPicPr>
      </xdr:nvPicPr>
      <xdr:blipFill>
        <a:blip xmlns:r="http://schemas.openxmlformats.org/officeDocument/2006/relationships" r:embed="rId54"/>
        <a:stretch>
          <a:fillRect/>
        </a:stretch>
      </xdr:blipFill>
      <xdr:spPr>
        <a:xfrm>
          <a:off x="703580" y="75889485"/>
          <a:ext cx="1057910" cy="978535"/>
        </a:xfrm>
        <a:prstGeom prst="rect">
          <a:avLst/>
        </a:prstGeom>
        <a:noFill/>
        <a:ln w="9525">
          <a:noFill/>
        </a:ln>
      </xdr:spPr>
    </xdr:pic>
    <xdr:clientData/>
  </xdr:twoCellAnchor>
  <xdr:twoCellAnchor editAs="oneCell">
    <xdr:from>
      <xdr:col>1</xdr:col>
      <xdr:colOff>46355</xdr:colOff>
      <xdr:row>75</xdr:row>
      <xdr:rowOff>76200</xdr:rowOff>
    </xdr:from>
    <xdr:to>
      <xdr:col>1</xdr:col>
      <xdr:colOff>1238885</xdr:colOff>
      <xdr:row>75</xdr:row>
      <xdr:rowOff>982345</xdr:rowOff>
    </xdr:to>
    <xdr:pic>
      <xdr:nvPicPr>
        <xdr:cNvPr id="63" name="图片 248">
          <a:extLst>
            <a:ext uri="{FF2B5EF4-FFF2-40B4-BE49-F238E27FC236}">
              <a16:creationId xmlns:a16="http://schemas.microsoft.com/office/drawing/2014/main" id="{00000000-0008-0000-4300-00003F000000}"/>
            </a:ext>
          </a:extLst>
        </xdr:cNvPr>
        <xdr:cNvPicPr>
          <a:picLocks noChangeAspect="1"/>
        </xdr:cNvPicPr>
      </xdr:nvPicPr>
      <xdr:blipFill>
        <a:blip xmlns:r="http://schemas.openxmlformats.org/officeDocument/2006/relationships" r:embed="rId55"/>
        <a:stretch>
          <a:fillRect/>
        </a:stretch>
      </xdr:blipFill>
      <xdr:spPr>
        <a:xfrm>
          <a:off x="617855" y="77011530"/>
          <a:ext cx="1192530" cy="906145"/>
        </a:xfrm>
        <a:prstGeom prst="rect">
          <a:avLst/>
        </a:prstGeom>
        <a:noFill/>
        <a:ln w="9525">
          <a:noFill/>
        </a:ln>
      </xdr:spPr>
    </xdr:pic>
    <xdr:clientData/>
  </xdr:twoCellAnchor>
  <xdr:twoCellAnchor editAs="oneCell">
    <xdr:from>
      <xdr:col>1</xdr:col>
      <xdr:colOff>276225</xdr:colOff>
      <xdr:row>76</xdr:row>
      <xdr:rowOff>85725</xdr:rowOff>
    </xdr:from>
    <xdr:to>
      <xdr:col>1</xdr:col>
      <xdr:colOff>1076325</xdr:colOff>
      <xdr:row>76</xdr:row>
      <xdr:rowOff>1035050</xdr:rowOff>
    </xdr:to>
    <xdr:pic>
      <xdr:nvPicPr>
        <xdr:cNvPr id="64" name="图片 301">
          <a:extLst>
            <a:ext uri="{FF2B5EF4-FFF2-40B4-BE49-F238E27FC236}">
              <a16:creationId xmlns:a16="http://schemas.microsoft.com/office/drawing/2014/main" id="{00000000-0008-0000-4300-000040000000}"/>
            </a:ext>
          </a:extLst>
        </xdr:cNvPr>
        <xdr:cNvPicPr>
          <a:picLocks noChangeAspect="1"/>
        </xdr:cNvPicPr>
      </xdr:nvPicPr>
      <xdr:blipFill>
        <a:blip xmlns:r="http://schemas.openxmlformats.org/officeDocument/2006/relationships" r:embed="rId56"/>
        <a:stretch>
          <a:fillRect/>
        </a:stretch>
      </xdr:blipFill>
      <xdr:spPr>
        <a:xfrm>
          <a:off x="847725" y="78125955"/>
          <a:ext cx="800100" cy="949325"/>
        </a:xfrm>
        <a:prstGeom prst="rect">
          <a:avLst/>
        </a:prstGeom>
        <a:noFill/>
        <a:ln w="9525">
          <a:noFill/>
        </a:ln>
      </xdr:spPr>
    </xdr:pic>
    <xdr:clientData/>
  </xdr:twoCellAnchor>
  <xdr:twoCellAnchor editAs="oneCell">
    <xdr:from>
      <xdr:col>1</xdr:col>
      <xdr:colOff>153035</xdr:colOff>
      <xdr:row>79</xdr:row>
      <xdr:rowOff>50800</xdr:rowOff>
    </xdr:from>
    <xdr:to>
      <xdr:col>1</xdr:col>
      <xdr:colOff>1178560</xdr:colOff>
      <xdr:row>79</xdr:row>
      <xdr:rowOff>1035685</xdr:rowOff>
    </xdr:to>
    <xdr:pic>
      <xdr:nvPicPr>
        <xdr:cNvPr id="65" name="图片 326">
          <a:extLst>
            <a:ext uri="{FF2B5EF4-FFF2-40B4-BE49-F238E27FC236}">
              <a16:creationId xmlns:a16="http://schemas.microsoft.com/office/drawing/2014/main" id="{00000000-0008-0000-4300-000041000000}"/>
            </a:ext>
          </a:extLst>
        </xdr:cNvPr>
        <xdr:cNvPicPr>
          <a:picLocks noChangeAspect="1"/>
        </xdr:cNvPicPr>
      </xdr:nvPicPr>
      <xdr:blipFill>
        <a:blip xmlns:r="http://schemas.openxmlformats.org/officeDocument/2006/relationships" r:embed="rId57"/>
        <a:stretch>
          <a:fillRect/>
        </a:stretch>
      </xdr:blipFill>
      <xdr:spPr>
        <a:xfrm>
          <a:off x="724535" y="81405730"/>
          <a:ext cx="1025525" cy="984885"/>
        </a:xfrm>
        <a:prstGeom prst="rect">
          <a:avLst/>
        </a:prstGeom>
        <a:noFill/>
        <a:ln w="9525">
          <a:noFill/>
        </a:ln>
      </xdr:spPr>
    </xdr:pic>
    <xdr:clientData/>
  </xdr:twoCellAnchor>
  <xdr:twoCellAnchor editAs="oneCell">
    <xdr:from>
      <xdr:col>1</xdr:col>
      <xdr:colOff>218440</xdr:colOff>
      <xdr:row>80</xdr:row>
      <xdr:rowOff>41275</xdr:rowOff>
    </xdr:from>
    <xdr:to>
      <xdr:col>1</xdr:col>
      <xdr:colOff>1125220</xdr:colOff>
      <xdr:row>80</xdr:row>
      <xdr:rowOff>1060450</xdr:rowOff>
    </xdr:to>
    <xdr:pic>
      <xdr:nvPicPr>
        <xdr:cNvPr id="66" name="图片 331">
          <a:extLst>
            <a:ext uri="{FF2B5EF4-FFF2-40B4-BE49-F238E27FC236}">
              <a16:creationId xmlns:a16="http://schemas.microsoft.com/office/drawing/2014/main" id="{00000000-0008-0000-4300-000042000000}"/>
            </a:ext>
          </a:extLst>
        </xdr:cNvPr>
        <xdr:cNvPicPr>
          <a:picLocks noChangeAspect="1"/>
        </xdr:cNvPicPr>
      </xdr:nvPicPr>
      <xdr:blipFill>
        <a:blip xmlns:r="http://schemas.openxmlformats.org/officeDocument/2006/relationships" r:embed="rId58"/>
        <a:stretch>
          <a:fillRect/>
        </a:stretch>
      </xdr:blipFill>
      <xdr:spPr>
        <a:xfrm>
          <a:off x="789940" y="82501105"/>
          <a:ext cx="906780" cy="1019175"/>
        </a:xfrm>
        <a:prstGeom prst="rect">
          <a:avLst/>
        </a:prstGeom>
        <a:noFill/>
        <a:ln w="9525">
          <a:noFill/>
        </a:ln>
      </xdr:spPr>
    </xdr:pic>
    <xdr:clientData/>
  </xdr:twoCellAnchor>
  <xdr:twoCellAnchor editAs="oneCell">
    <xdr:from>
      <xdr:col>1</xdr:col>
      <xdr:colOff>133350</xdr:colOff>
      <xdr:row>81</xdr:row>
      <xdr:rowOff>52705</xdr:rowOff>
    </xdr:from>
    <xdr:to>
      <xdr:col>1</xdr:col>
      <xdr:colOff>1205865</xdr:colOff>
      <xdr:row>81</xdr:row>
      <xdr:rowOff>1066800</xdr:rowOff>
    </xdr:to>
    <xdr:pic>
      <xdr:nvPicPr>
        <xdr:cNvPr id="67" name="图片 416">
          <a:extLst>
            <a:ext uri="{FF2B5EF4-FFF2-40B4-BE49-F238E27FC236}">
              <a16:creationId xmlns:a16="http://schemas.microsoft.com/office/drawing/2014/main" id="{00000000-0008-0000-4300-000043000000}"/>
            </a:ext>
          </a:extLst>
        </xdr:cNvPr>
        <xdr:cNvPicPr>
          <a:picLocks noChangeAspect="1"/>
        </xdr:cNvPicPr>
      </xdr:nvPicPr>
      <xdr:blipFill>
        <a:blip xmlns:r="http://schemas.openxmlformats.org/officeDocument/2006/relationships" r:embed="rId59"/>
        <a:stretch>
          <a:fillRect/>
        </a:stretch>
      </xdr:blipFill>
      <xdr:spPr>
        <a:xfrm>
          <a:off x="704850" y="83617435"/>
          <a:ext cx="1072515" cy="1014095"/>
        </a:xfrm>
        <a:prstGeom prst="rect">
          <a:avLst/>
        </a:prstGeom>
        <a:noFill/>
        <a:ln w="9525">
          <a:noFill/>
        </a:ln>
      </xdr:spPr>
    </xdr:pic>
    <xdr:clientData/>
  </xdr:twoCellAnchor>
  <xdr:twoCellAnchor editAs="oneCell">
    <xdr:from>
      <xdr:col>1</xdr:col>
      <xdr:colOff>85725</xdr:colOff>
      <xdr:row>82</xdr:row>
      <xdr:rowOff>61595</xdr:rowOff>
    </xdr:from>
    <xdr:to>
      <xdr:col>1</xdr:col>
      <xdr:colOff>1225550</xdr:colOff>
      <xdr:row>82</xdr:row>
      <xdr:rowOff>1030605</xdr:rowOff>
    </xdr:to>
    <xdr:pic>
      <xdr:nvPicPr>
        <xdr:cNvPr id="68" name="图片 574">
          <a:extLst>
            <a:ext uri="{FF2B5EF4-FFF2-40B4-BE49-F238E27FC236}">
              <a16:creationId xmlns:a16="http://schemas.microsoft.com/office/drawing/2014/main" id="{00000000-0008-0000-4300-000044000000}"/>
            </a:ext>
          </a:extLst>
        </xdr:cNvPr>
        <xdr:cNvPicPr>
          <a:picLocks noChangeAspect="1"/>
        </xdr:cNvPicPr>
      </xdr:nvPicPr>
      <xdr:blipFill>
        <a:blip xmlns:r="http://schemas.openxmlformats.org/officeDocument/2006/relationships" r:embed="rId60"/>
        <a:stretch>
          <a:fillRect/>
        </a:stretch>
      </xdr:blipFill>
      <xdr:spPr>
        <a:xfrm>
          <a:off x="657225" y="84731225"/>
          <a:ext cx="1139825" cy="969010"/>
        </a:xfrm>
        <a:prstGeom prst="rect">
          <a:avLst/>
        </a:prstGeom>
        <a:noFill/>
        <a:ln w="9525">
          <a:noFill/>
        </a:ln>
      </xdr:spPr>
    </xdr:pic>
    <xdr:clientData/>
  </xdr:twoCellAnchor>
  <xdr:twoCellAnchor editAs="oneCell">
    <xdr:from>
      <xdr:col>1</xdr:col>
      <xdr:colOff>114935</xdr:colOff>
      <xdr:row>83</xdr:row>
      <xdr:rowOff>66675</xdr:rowOff>
    </xdr:from>
    <xdr:to>
      <xdr:col>1</xdr:col>
      <xdr:colOff>1234440</xdr:colOff>
      <xdr:row>83</xdr:row>
      <xdr:rowOff>1030605</xdr:rowOff>
    </xdr:to>
    <xdr:pic>
      <xdr:nvPicPr>
        <xdr:cNvPr id="69" name="图片 582" descr="1678069384449">
          <a:extLst>
            <a:ext uri="{FF2B5EF4-FFF2-40B4-BE49-F238E27FC236}">
              <a16:creationId xmlns:a16="http://schemas.microsoft.com/office/drawing/2014/main" id="{00000000-0008-0000-4300-000045000000}"/>
            </a:ext>
          </a:extLst>
        </xdr:cNvPr>
        <xdr:cNvPicPr>
          <a:picLocks noChangeAspect="1"/>
        </xdr:cNvPicPr>
      </xdr:nvPicPr>
      <xdr:blipFill>
        <a:blip xmlns:r="http://schemas.openxmlformats.org/officeDocument/2006/relationships" r:embed="rId61"/>
        <a:stretch>
          <a:fillRect/>
        </a:stretch>
      </xdr:blipFill>
      <xdr:spPr>
        <a:xfrm>
          <a:off x="686435" y="85841205"/>
          <a:ext cx="1119505" cy="963930"/>
        </a:xfrm>
        <a:prstGeom prst="rect">
          <a:avLst/>
        </a:prstGeom>
      </xdr:spPr>
    </xdr:pic>
    <xdr:clientData/>
  </xdr:twoCellAnchor>
  <xdr:twoCellAnchor editAs="oneCell">
    <xdr:from>
      <xdr:col>1</xdr:col>
      <xdr:colOff>162560</xdr:colOff>
      <xdr:row>84</xdr:row>
      <xdr:rowOff>43815</xdr:rowOff>
    </xdr:from>
    <xdr:to>
      <xdr:col>1</xdr:col>
      <xdr:colOff>1181735</xdr:colOff>
      <xdr:row>84</xdr:row>
      <xdr:rowOff>1075690</xdr:rowOff>
    </xdr:to>
    <xdr:pic>
      <xdr:nvPicPr>
        <xdr:cNvPr id="70" name="图片 413">
          <a:extLst>
            <a:ext uri="{FF2B5EF4-FFF2-40B4-BE49-F238E27FC236}">
              <a16:creationId xmlns:a16="http://schemas.microsoft.com/office/drawing/2014/main" id="{00000000-0008-0000-4300-000046000000}"/>
            </a:ext>
          </a:extLst>
        </xdr:cNvPr>
        <xdr:cNvPicPr>
          <a:picLocks noChangeAspect="1"/>
        </xdr:cNvPicPr>
      </xdr:nvPicPr>
      <xdr:blipFill>
        <a:blip xmlns:r="http://schemas.openxmlformats.org/officeDocument/2006/relationships" r:embed="rId62"/>
        <a:stretch>
          <a:fillRect/>
        </a:stretch>
      </xdr:blipFill>
      <xdr:spPr>
        <a:xfrm>
          <a:off x="734060" y="86923245"/>
          <a:ext cx="1019175" cy="1031875"/>
        </a:xfrm>
        <a:prstGeom prst="rect">
          <a:avLst/>
        </a:prstGeom>
        <a:noFill/>
        <a:ln w="9525">
          <a:noFill/>
        </a:ln>
      </xdr:spPr>
    </xdr:pic>
    <xdr:clientData/>
  </xdr:twoCellAnchor>
  <xdr:twoCellAnchor editAs="oneCell">
    <xdr:from>
      <xdr:col>1</xdr:col>
      <xdr:colOff>104775</xdr:colOff>
      <xdr:row>85</xdr:row>
      <xdr:rowOff>63500</xdr:rowOff>
    </xdr:from>
    <xdr:to>
      <xdr:col>1</xdr:col>
      <xdr:colOff>1233170</xdr:colOff>
      <xdr:row>85</xdr:row>
      <xdr:rowOff>1016635</xdr:rowOff>
    </xdr:to>
    <xdr:pic>
      <xdr:nvPicPr>
        <xdr:cNvPr id="71" name="图片 659">
          <a:extLst>
            <a:ext uri="{FF2B5EF4-FFF2-40B4-BE49-F238E27FC236}">
              <a16:creationId xmlns:a16="http://schemas.microsoft.com/office/drawing/2014/main" id="{00000000-0008-0000-4300-000047000000}"/>
            </a:ext>
          </a:extLst>
        </xdr:cNvPr>
        <xdr:cNvPicPr>
          <a:picLocks noChangeAspect="1"/>
        </xdr:cNvPicPr>
      </xdr:nvPicPr>
      <xdr:blipFill>
        <a:blip xmlns:r="http://schemas.openxmlformats.org/officeDocument/2006/relationships" r:embed="rId63"/>
        <a:stretch>
          <a:fillRect/>
        </a:stretch>
      </xdr:blipFill>
      <xdr:spPr>
        <a:xfrm>
          <a:off x="676275" y="88047830"/>
          <a:ext cx="1128395" cy="953135"/>
        </a:xfrm>
        <a:prstGeom prst="rect">
          <a:avLst/>
        </a:prstGeom>
        <a:noFill/>
        <a:ln w="9525">
          <a:noFill/>
        </a:ln>
      </xdr:spPr>
    </xdr:pic>
    <xdr:clientData/>
  </xdr:twoCellAnchor>
  <xdr:twoCellAnchor editAs="oneCell">
    <xdr:from>
      <xdr:col>1</xdr:col>
      <xdr:colOff>66675</xdr:colOff>
      <xdr:row>9</xdr:row>
      <xdr:rowOff>171450</xdr:rowOff>
    </xdr:from>
    <xdr:to>
      <xdr:col>1</xdr:col>
      <xdr:colOff>1271270</xdr:colOff>
      <xdr:row>9</xdr:row>
      <xdr:rowOff>924560</xdr:rowOff>
    </xdr:to>
    <xdr:pic>
      <xdr:nvPicPr>
        <xdr:cNvPr id="72" name="图片 45">
          <a:extLst>
            <a:ext uri="{FF2B5EF4-FFF2-40B4-BE49-F238E27FC236}">
              <a16:creationId xmlns:a16="http://schemas.microsoft.com/office/drawing/2014/main" id="{00000000-0008-0000-4300-000048000000}"/>
            </a:ext>
          </a:extLst>
        </xdr:cNvPr>
        <xdr:cNvPicPr>
          <a:picLocks noChangeAspect="1"/>
        </xdr:cNvPicPr>
      </xdr:nvPicPr>
      <xdr:blipFill>
        <a:blip xmlns:r="http://schemas.openxmlformats.org/officeDocument/2006/relationships" r:embed="rId3"/>
        <a:stretch>
          <a:fillRect/>
        </a:stretch>
      </xdr:blipFill>
      <xdr:spPr>
        <a:xfrm>
          <a:off x="638175" y="4183380"/>
          <a:ext cx="1204595" cy="753110"/>
        </a:xfrm>
        <a:prstGeom prst="rect">
          <a:avLst/>
        </a:prstGeom>
        <a:noFill/>
        <a:ln w="9525">
          <a:noFill/>
        </a:ln>
      </xdr:spPr>
    </xdr:pic>
    <xdr:clientData/>
  </xdr:twoCellAnchor>
  <xdr:twoCellAnchor editAs="oneCell">
    <xdr:from>
      <xdr:col>1</xdr:col>
      <xdr:colOff>57150</xdr:colOff>
      <xdr:row>20</xdr:row>
      <xdr:rowOff>114935</xdr:rowOff>
    </xdr:from>
    <xdr:to>
      <xdr:col>1</xdr:col>
      <xdr:colOff>1265555</xdr:colOff>
      <xdr:row>20</xdr:row>
      <xdr:rowOff>962025</xdr:rowOff>
    </xdr:to>
    <xdr:pic>
      <xdr:nvPicPr>
        <xdr:cNvPr id="73" name="图片 302">
          <a:extLst>
            <a:ext uri="{FF2B5EF4-FFF2-40B4-BE49-F238E27FC236}">
              <a16:creationId xmlns:a16="http://schemas.microsoft.com/office/drawing/2014/main" id="{00000000-0008-0000-4300-000049000000}"/>
            </a:ext>
          </a:extLst>
        </xdr:cNvPr>
        <xdr:cNvPicPr>
          <a:picLocks noChangeAspect="1"/>
        </xdr:cNvPicPr>
      </xdr:nvPicPr>
      <xdr:blipFill>
        <a:blip xmlns:r="http://schemas.openxmlformats.org/officeDocument/2006/relationships" r:embed="rId64"/>
        <a:stretch>
          <a:fillRect/>
        </a:stretch>
      </xdr:blipFill>
      <xdr:spPr>
        <a:xfrm>
          <a:off x="628650" y="16280765"/>
          <a:ext cx="1208405" cy="847090"/>
        </a:xfrm>
        <a:prstGeom prst="rect">
          <a:avLst/>
        </a:prstGeom>
        <a:noFill/>
        <a:ln w="9525">
          <a:noFill/>
        </a:ln>
      </xdr:spPr>
    </xdr:pic>
    <xdr:clientData/>
  </xdr:twoCellAnchor>
  <xdr:twoCellAnchor editAs="oneCell">
    <xdr:from>
      <xdr:col>1</xdr:col>
      <xdr:colOff>47625</xdr:colOff>
      <xdr:row>37</xdr:row>
      <xdr:rowOff>114300</xdr:rowOff>
    </xdr:from>
    <xdr:to>
      <xdr:col>1</xdr:col>
      <xdr:colOff>1287145</xdr:colOff>
      <xdr:row>37</xdr:row>
      <xdr:rowOff>1008380</xdr:rowOff>
    </xdr:to>
    <xdr:pic>
      <xdr:nvPicPr>
        <xdr:cNvPr id="74" name="图片 442">
          <a:extLst>
            <a:ext uri="{FF2B5EF4-FFF2-40B4-BE49-F238E27FC236}">
              <a16:creationId xmlns:a16="http://schemas.microsoft.com/office/drawing/2014/main" id="{00000000-0008-0000-4300-00004A000000}"/>
            </a:ext>
          </a:extLst>
        </xdr:cNvPr>
        <xdr:cNvPicPr>
          <a:picLocks noChangeAspect="1"/>
        </xdr:cNvPicPr>
      </xdr:nvPicPr>
      <xdr:blipFill>
        <a:blip xmlns:r="http://schemas.openxmlformats.org/officeDocument/2006/relationships" r:embed="rId65"/>
        <a:stretch>
          <a:fillRect/>
        </a:stretch>
      </xdr:blipFill>
      <xdr:spPr>
        <a:xfrm>
          <a:off x="619125" y="35063430"/>
          <a:ext cx="1239520" cy="894080"/>
        </a:xfrm>
        <a:prstGeom prst="rect">
          <a:avLst/>
        </a:prstGeom>
        <a:noFill/>
        <a:ln w="9525">
          <a:noFill/>
        </a:ln>
      </xdr:spPr>
    </xdr:pic>
    <xdr:clientData/>
  </xdr:twoCellAnchor>
  <xdr:twoCellAnchor editAs="oneCell">
    <xdr:from>
      <xdr:col>1</xdr:col>
      <xdr:colOff>69215</xdr:colOff>
      <xdr:row>45</xdr:row>
      <xdr:rowOff>208915</xdr:rowOff>
    </xdr:from>
    <xdr:to>
      <xdr:col>1</xdr:col>
      <xdr:colOff>1295400</xdr:colOff>
      <xdr:row>45</xdr:row>
      <xdr:rowOff>930910</xdr:rowOff>
    </xdr:to>
    <xdr:pic>
      <xdr:nvPicPr>
        <xdr:cNvPr id="75" name="图片 74">
          <a:extLst>
            <a:ext uri="{FF2B5EF4-FFF2-40B4-BE49-F238E27FC236}">
              <a16:creationId xmlns:a16="http://schemas.microsoft.com/office/drawing/2014/main" id="{00000000-0008-0000-4300-00004B000000}"/>
            </a:ext>
          </a:extLst>
        </xdr:cNvPr>
        <xdr:cNvPicPr>
          <a:picLocks noChangeAspect="1"/>
        </xdr:cNvPicPr>
      </xdr:nvPicPr>
      <xdr:blipFill>
        <a:blip xmlns:r="http://schemas.openxmlformats.org/officeDocument/2006/relationships" r:embed="rId66"/>
        <a:stretch>
          <a:fillRect/>
        </a:stretch>
      </xdr:blipFill>
      <xdr:spPr>
        <a:xfrm>
          <a:off x="640715" y="43997245"/>
          <a:ext cx="1226185" cy="721995"/>
        </a:xfrm>
        <a:prstGeom prst="rect">
          <a:avLst/>
        </a:prstGeom>
        <a:noFill/>
        <a:ln w="9525">
          <a:noFill/>
        </a:ln>
      </xdr:spPr>
    </xdr:pic>
    <xdr:clientData/>
  </xdr:twoCellAnchor>
  <xdr:twoCellAnchor editAs="oneCell">
    <xdr:from>
      <xdr:col>1</xdr:col>
      <xdr:colOff>28575</xdr:colOff>
      <xdr:row>46</xdr:row>
      <xdr:rowOff>171450</xdr:rowOff>
    </xdr:from>
    <xdr:to>
      <xdr:col>1</xdr:col>
      <xdr:colOff>1309370</xdr:colOff>
      <xdr:row>46</xdr:row>
      <xdr:rowOff>943610</xdr:rowOff>
    </xdr:to>
    <xdr:pic>
      <xdr:nvPicPr>
        <xdr:cNvPr id="76" name="图片 75">
          <a:extLst>
            <a:ext uri="{FF2B5EF4-FFF2-40B4-BE49-F238E27FC236}">
              <a16:creationId xmlns:a16="http://schemas.microsoft.com/office/drawing/2014/main" id="{00000000-0008-0000-4300-00004C000000}"/>
            </a:ext>
          </a:extLst>
        </xdr:cNvPr>
        <xdr:cNvPicPr>
          <a:picLocks noChangeAspect="1"/>
        </xdr:cNvPicPr>
      </xdr:nvPicPr>
      <xdr:blipFill>
        <a:blip xmlns:r="http://schemas.openxmlformats.org/officeDocument/2006/relationships" r:embed="rId67"/>
        <a:stretch>
          <a:fillRect/>
        </a:stretch>
      </xdr:blipFill>
      <xdr:spPr>
        <a:xfrm>
          <a:off x="600075" y="45064680"/>
          <a:ext cx="1280795" cy="772160"/>
        </a:xfrm>
        <a:prstGeom prst="rect">
          <a:avLst/>
        </a:prstGeom>
        <a:noFill/>
        <a:ln w="9525">
          <a:noFill/>
        </a:ln>
      </xdr:spPr>
    </xdr:pic>
    <xdr:clientData/>
  </xdr:twoCellAnchor>
  <xdr:twoCellAnchor editAs="oneCell">
    <xdr:from>
      <xdr:col>1</xdr:col>
      <xdr:colOff>57150</xdr:colOff>
      <xdr:row>51</xdr:row>
      <xdr:rowOff>133350</xdr:rowOff>
    </xdr:from>
    <xdr:to>
      <xdr:col>1</xdr:col>
      <xdr:colOff>1248410</xdr:colOff>
      <xdr:row>51</xdr:row>
      <xdr:rowOff>979170</xdr:rowOff>
    </xdr:to>
    <xdr:pic>
      <xdr:nvPicPr>
        <xdr:cNvPr id="77" name="图片 76">
          <a:extLst>
            <a:ext uri="{FF2B5EF4-FFF2-40B4-BE49-F238E27FC236}">
              <a16:creationId xmlns:a16="http://schemas.microsoft.com/office/drawing/2014/main" id="{00000000-0008-0000-4300-00004D000000}"/>
            </a:ext>
          </a:extLst>
        </xdr:cNvPr>
        <xdr:cNvPicPr>
          <a:picLocks noChangeAspect="1"/>
        </xdr:cNvPicPr>
      </xdr:nvPicPr>
      <xdr:blipFill>
        <a:blip xmlns:r="http://schemas.openxmlformats.org/officeDocument/2006/relationships" r:embed="rId68"/>
        <a:stretch>
          <a:fillRect/>
        </a:stretch>
      </xdr:blipFill>
      <xdr:spPr>
        <a:xfrm>
          <a:off x="628650" y="50551080"/>
          <a:ext cx="1191260" cy="845820"/>
        </a:xfrm>
        <a:prstGeom prst="rect">
          <a:avLst/>
        </a:prstGeom>
        <a:noFill/>
        <a:ln w="9525">
          <a:noFill/>
        </a:ln>
      </xdr:spPr>
    </xdr:pic>
    <xdr:clientData/>
  </xdr:twoCellAnchor>
  <xdr:twoCellAnchor editAs="oneCell">
    <xdr:from>
      <xdr:col>1</xdr:col>
      <xdr:colOff>180340</xdr:colOff>
      <xdr:row>56</xdr:row>
      <xdr:rowOff>67310</xdr:rowOff>
    </xdr:from>
    <xdr:to>
      <xdr:col>1</xdr:col>
      <xdr:colOff>1115060</xdr:colOff>
      <xdr:row>56</xdr:row>
      <xdr:rowOff>1035050</xdr:rowOff>
    </xdr:to>
    <xdr:pic>
      <xdr:nvPicPr>
        <xdr:cNvPr id="78" name="图片 337">
          <a:extLst>
            <a:ext uri="{FF2B5EF4-FFF2-40B4-BE49-F238E27FC236}">
              <a16:creationId xmlns:a16="http://schemas.microsoft.com/office/drawing/2014/main" id="{00000000-0008-0000-4300-00004E000000}"/>
            </a:ext>
          </a:extLst>
        </xdr:cNvPr>
        <xdr:cNvPicPr>
          <a:picLocks noChangeAspect="1"/>
        </xdr:cNvPicPr>
      </xdr:nvPicPr>
      <xdr:blipFill>
        <a:blip xmlns:r="http://schemas.openxmlformats.org/officeDocument/2006/relationships" r:embed="rId69"/>
        <a:stretch>
          <a:fillRect/>
        </a:stretch>
      </xdr:blipFill>
      <xdr:spPr>
        <a:xfrm>
          <a:off x="751840" y="56009540"/>
          <a:ext cx="934720" cy="967740"/>
        </a:xfrm>
        <a:prstGeom prst="rect">
          <a:avLst/>
        </a:prstGeom>
        <a:noFill/>
        <a:ln w="9525">
          <a:noFill/>
        </a:ln>
      </xdr:spPr>
    </xdr:pic>
    <xdr:clientData/>
  </xdr:twoCellAnchor>
  <xdr:twoCellAnchor editAs="oneCell">
    <xdr:from>
      <xdr:col>1</xdr:col>
      <xdr:colOff>66675</xdr:colOff>
      <xdr:row>61</xdr:row>
      <xdr:rowOff>66675</xdr:rowOff>
    </xdr:from>
    <xdr:to>
      <xdr:col>1</xdr:col>
      <xdr:colOff>1279525</xdr:colOff>
      <xdr:row>61</xdr:row>
      <xdr:rowOff>1038860</xdr:rowOff>
    </xdr:to>
    <xdr:pic>
      <xdr:nvPicPr>
        <xdr:cNvPr id="79" name="图片 78">
          <a:extLst>
            <a:ext uri="{FF2B5EF4-FFF2-40B4-BE49-F238E27FC236}">
              <a16:creationId xmlns:a16="http://schemas.microsoft.com/office/drawing/2014/main" id="{00000000-0008-0000-4300-00004F000000}"/>
            </a:ext>
          </a:extLst>
        </xdr:cNvPr>
        <xdr:cNvPicPr>
          <a:picLocks noChangeAspect="1"/>
        </xdr:cNvPicPr>
      </xdr:nvPicPr>
      <xdr:blipFill>
        <a:blip xmlns:r="http://schemas.openxmlformats.org/officeDocument/2006/relationships" r:embed="rId70"/>
        <a:stretch>
          <a:fillRect/>
        </a:stretch>
      </xdr:blipFill>
      <xdr:spPr>
        <a:xfrm>
          <a:off x="638175" y="61533405"/>
          <a:ext cx="1212850" cy="972185"/>
        </a:xfrm>
        <a:prstGeom prst="rect">
          <a:avLst/>
        </a:prstGeom>
        <a:noFill/>
        <a:ln w="9525">
          <a:noFill/>
        </a:ln>
      </xdr:spPr>
    </xdr:pic>
    <xdr:clientData/>
  </xdr:twoCellAnchor>
  <xdr:twoCellAnchor editAs="oneCell">
    <xdr:from>
      <xdr:col>1</xdr:col>
      <xdr:colOff>38100</xdr:colOff>
      <xdr:row>64</xdr:row>
      <xdr:rowOff>142875</xdr:rowOff>
    </xdr:from>
    <xdr:to>
      <xdr:col>1</xdr:col>
      <xdr:colOff>1275080</xdr:colOff>
      <xdr:row>64</xdr:row>
      <xdr:rowOff>991870</xdr:rowOff>
    </xdr:to>
    <xdr:pic>
      <xdr:nvPicPr>
        <xdr:cNvPr id="80" name="图片 79">
          <a:extLst>
            <a:ext uri="{FF2B5EF4-FFF2-40B4-BE49-F238E27FC236}">
              <a16:creationId xmlns:a16="http://schemas.microsoft.com/office/drawing/2014/main" id="{00000000-0008-0000-4300-000050000000}"/>
            </a:ext>
          </a:extLst>
        </xdr:cNvPr>
        <xdr:cNvPicPr>
          <a:picLocks noChangeAspect="1"/>
        </xdr:cNvPicPr>
      </xdr:nvPicPr>
      <xdr:blipFill>
        <a:blip xmlns:r="http://schemas.openxmlformats.org/officeDocument/2006/relationships" r:embed="rId71"/>
        <a:stretch>
          <a:fillRect/>
        </a:stretch>
      </xdr:blipFill>
      <xdr:spPr>
        <a:xfrm>
          <a:off x="609600" y="64924305"/>
          <a:ext cx="1236980" cy="848995"/>
        </a:xfrm>
        <a:prstGeom prst="rect">
          <a:avLst/>
        </a:prstGeom>
        <a:noFill/>
        <a:ln w="9525">
          <a:noFill/>
        </a:ln>
      </xdr:spPr>
    </xdr:pic>
    <xdr:clientData/>
  </xdr:twoCellAnchor>
  <xdr:twoCellAnchor editAs="oneCell">
    <xdr:from>
      <xdr:col>1</xdr:col>
      <xdr:colOff>66675</xdr:colOff>
      <xdr:row>66</xdr:row>
      <xdr:rowOff>142875</xdr:rowOff>
    </xdr:from>
    <xdr:to>
      <xdr:col>1</xdr:col>
      <xdr:colOff>1248410</xdr:colOff>
      <xdr:row>66</xdr:row>
      <xdr:rowOff>944245</xdr:rowOff>
    </xdr:to>
    <xdr:pic>
      <xdr:nvPicPr>
        <xdr:cNvPr id="81" name="图片 80">
          <a:extLst>
            <a:ext uri="{FF2B5EF4-FFF2-40B4-BE49-F238E27FC236}">
              <a16:creationId xmlns:a16="http://schemas.microsoft.com/office/drawing/2014/main" id="{00000000-0008-0000-4300-000051000000}"/>
            </a:ext>
          </a:extLst>
        </xdr:cNvPr>
        <xdr:cNvPicPr>
          <a:picLocks noChangeAspect="1"/>
        </xdr:cNvPicPr>
      </xdr:nvPicPr>
      <xdr:blipFill>
        <a:blip xmlns:r="http://schemas.openxmlformats.org/officeDocument/2006/relationships" r:embed="rId72"/>
        <a:stretch>
          <a:fillRect/>
        </a:stretch>
      </xdr:blipFill>
      <xdr:spPr>
        <a:xfrm>
          <a:off x="638175" y="67134105"/>
          <a:ext cx="1181735" cy="801370"/>
        </a:xfrm>
        <a:prstGeom prst="rect">
          <a:avLst/>
        </a:prstGeom>
        <a:noFill/>
        <a:ln w="9525">
          <a:noFill/>
        </a:ln>
      </xdr:spPr>
    </xdr:pic>
    <xdr:clientData/>
  </xdr:twoCellAnchor>
  <xdr:twoCellAnchor editAs="oneCell">
    <xdr:from>
      <xdr:col>1</xdr:col>
      <xdr:colOff>123825</xdr:colOff>
      <xdr:row>67</xdr:row>
      <xdr:rowOff>95250</xdr:rowOff>
    </xdr:from>
    <xdr:to>
      <xdr:col>1</xdr:col>
      <xdr:colOff>1250315</xdr:colOff>
      <xdr:row>67</xdr:row>
      <xdr:rowOff>1057910</xdr:rowOff>
    </xdr:to>
    <xdr:pic>
      <xdr:nvPicPr>
        <xdr:cNvPr id="82" name="图片 81">
          <a:extLst>
            <a:ext uri="{FF2B5EF4-FFF2-40B4-BE49-F238E27FC236}">
              <a16:creationId xmlns:a16="http://schemas.microsoft.com/office/drawing/2014/main" id="{00000000-0008-0000-4300-000052000000}"/>
            </a:ext>
          </a:extLst>
        </xdr:cNvPr>
        <xdr:cNvPicPr>
          <a:picLocks noChangeAspect="1"/>
        </xdr:cNvPicPr>
      </xdr:nvPicPr>
      <xdr:blipFill>
        <a:blip xmlns:r="http://schemas.openxmlformats.org/officeDocument/2006/relationships" r:embed="rId73"/>
        <a:stretch>
          <a:fillRect/>
        </a:stretch>
      </xdr:blipFill>
      <xdr:spPr>
        <a:xfrm>
          <a:off x="695325" y="68191380"/>
          <a:ext cx="1126490" cy="962660"/>
        </a:xfrm>
        <a:prstGeom prst="rect">
          <a:avLst/>
        </a:prstGeom>
        <a:noFill/>
        <a:ln w="9525">
          <a:noFill/>
        </a:ln>
      </xdr:spPr>
    </xdr:pic>
    <xdr:clientData/>
  </xdr:twoCellAnchor>
  <xdr:twoCellAnchor editAs="oneCell">
    <xdr:from>
      <xdr:col>1</xdr:col>
      <xdr:colOff>76200</xdr:colOff>
      <xdr:row>68</xdr:row>
      <xdr:rowOff>47625</xdr:rowOff>
    </xdr:from>
    <xdr:to>
      <xdr:col>1</xdr:col>
      <xdr:colOff>1256665</xdr:colOff>
      <xdr:row>68</xdr:row>
      <xdr:rowOff>1038225</xdr:rowOff>
    </xdr:to>
    <xdr:pic>
      <xdr:nvPicPr>
        <xdr:cNvPr id="83" name="图片 82">
          <a:extLst>
            <a:ext uri="{FF2B5EF4-FFF2-40B4-BE49-F238E27FC236}">
              <a16:creationId xmlns:a16="http://schemas.microsoft.com/office/drawing/2014/main" id="{00000000-0008-0000-4300-000053000000}"/>
            </a:ext>
          </a:extLst>
        </xdr:cNvPr>
        <xdr:cNvPicPr>
          <a:picLocks noChangeAspect="1"/>
        </xdr:cNvPicPr>
      </xdr:nvPicPr>
      <xdr:blipFill>
        <a:blip xmlns:r="http://schemas.openxmlformats.org/officeDocument/2006/relationships" r:embed="rId74"/>
        <a:stretch>
          <a:fillRect/>
        </a:stretch>
      </xdr:blipFill>
      <xdr:spPr>
        <a:xfrm>
          <a:off x="647700" y="69248655"/>
          <a:ext cx="1180465" cy="990600"/>
        </a:xfrm>
        <a:prstGeom prst="rect">
          <a:avLst/>
        </a:prstGeom>
        <a:noFill/>
        <a:ln w="9525">
          <a:noFill/>
        </a:ln>
      </xdr:spPr>
    </xdr:pic>
    <xdr:clientData/>
  </xdr:twoCellAnchor>
  <xdr:twoCellAnchor editAs="oneCell">
    <xdr:from>
      <xdr:col>1</xdr:col>
      <xdr:colOff>66675</xdr:colOff>
      <xdr:row>69</xdr:row>
      <xdr:rowOff>123825</xdr:rowOff>
    </xdr:from>
    <xdr:to>
      <xdr:col>1</xdr:col>
      <xdr:colOff>1282065</xdr:colOff>
      <xdr:row>69</xdr:row>
      <xdr:rowOff>942975</xdr:rowOff>
    </xdr:to>
    <xdr:pic>
      <xdr:nvPicPr>
        <xdr:cNvPr id="84" name="图片 83">
          <a:extLst>
            <a:ext uri="{FF2B5EF4-FFF2-40B4-BE49-F238E27FC236}">
              <a16:creationId xmlns:a16="http://schemas.microsoft.com/office/drawing/2014/main" id="{00000000-0008-0000-4300-000054000000}"/>
            </a:ext>
          </a:extLst>
        </xdr:cNvPr>
        <xdr:cNvPicPr>
          <a:picLocks noChangeAspect="1"/>
        </xdr:cNvPicPr>
      </xdr:nvPicPr>
      <xdr:blipFill>
        <a:blip xmlns:r="http://schemas.openxmlformats.org/officeDocument/2006/relationships" r:embed="rId75"/>
        <a:stretch>
          <a:fillRect/>
        </a:stretch>
      </xdr:blipFill>
      <xdr:spPr>
        <a:xfrm>
          <a:off x="638175" y="70429755"/>
          <a:ext cx="1215390" cy="819150"/>
        </a:xfrm>
        <a:prstGeom prst="rect">
          <a:avLst/>
        </a:prstGeom>
        <a:noFill/>
        <a:ln w="9525">
          <a:noFill/>
        </a:ln>
      </xdr:spPr>
    </xdr:pic>
    <xdr:clientData/>
  </xdr:twoCellAnchor>
  <xdr:twoCellAnchor editAs="oneCell">
    <xdr:from>
      <xdr:col>1</xdr:col>
      <xdr:colOff>200025</xdr:colOff>
      <xdr:row>70</xdr:row>
      <xdr:rowOff>66675</xdr:rowOff>
    </xdr:from>
    <xdr:to>
      <xdr:col>1</xdr:col>
      <xdr:colOff>1137285</xdr:colOff>
      <xdr:row>70</xdr:row>
      <xdr:rowOff>1038225</xdr:rowOff>
    </xdr:to>
    <xdr:pic>
      <xdr:nvPicPr>
        <xdr:cNvPr id="85" name="图片 84">
          <a:extLst>
            <a:ext uri="{FF2B5EF4-FFF2-40B4-BE49-F238E27FC236}">
              <a16:creationId xmlns:a16="http://schemas.microsoft.com/office/drawing/2014/main" id="{00000000-0008-0000-4300-000055000000}"/>
            </a:ext>
          </a:extLst>
        </xdr:cNvPr>
        <xdr:cNvPicPr>
          <a:picLocks noChangeAspect="1"/>
        </xdr:cNvPicPr>
      </xdr:nvPicPr>
      <xdr:blipFill>
        <a:blip xmlns:r="http://schemas.openxmlformats.org/officeDocument/2006/relationships" r:embed="rId76"/>
        <a:stretch>
          <a:fillRect/>
        </a:stretch>
      </xdr:blipFill>
      <xdr:spPr>
        <a:xfrm>
          <a:off x="771525" y="71477505"/>
          <a:ext cx="937260" cy="971550"/>
        </a:xfrm>
        <a:prstGeom prst="rect">
          <a:avLst/>
        </a:prstGeom>
        <a:noFill/>
        <a:ln w="9525">
          <a:noFill/>
        </a:ln>
      </xdr:spPr>
    </xdr:pic>
    <xdr:clientData/>
  </xdr:twoCellAnchor>
  <xdr:twoCellAnchor editAs="oneCell">
    <xdr:from>
      <xdr:col>1</xdr:col>
      <xdr:colOff>66675</xdr:colOff>
      <xdr:row>77</xdr:row>
      <xdr:rowOff>76200</xdr:rowOff>
    </xdr:from>
    <xdr:to>
      <xdr:col>1</xdr:col>
      <xdr:colOff>1247140</xdr:colOff>
      <xdr:row>77</xdr:row>
      <xdr:rowOff>962660</xdr:rowOff>
    </xdr:to>
    <xdr:pic>
      <xdr:nvPicPr>
        <xdr:cNvPr id="86" name="图片 85">
          <a:extLst>
            <a:ext uri="{FF2B5EF4-FFF2-40B4-BE49-F238E27FC236}">
              <a16:creationId xmlns:a16="http://schemas.microsoft.com/office/drawing/2014/main" id="{00000000-0008-0000-4300-000056000000}"/>
            </a:ext>
          </a:extLst>
        </xdr:cNvPr>
        <xdr:cNvPicPr>
          <a:picLocks noChangeAspect="1"/>
        </xdr:cNvPicPr>
      </xdr:nvPicPr>
      <xdr:blipFill>
        <a:blip xmlns:r="http://schemas.openxmlformats.org/officeDocument/2006/relationships" r:embed="rId77"/>
        <a:stretch>
          <a:fillRect/>
        </a:stretch>
      </xdr:blipFill>
      <xdr:spPr>
        <a:xfrm>
          <a:off x="638175" y="79221330"/>
          <a:ext cx="1180465" cy="886460"/>
        </a:xfrm>
        <a:prstGeom prst="rect">
          <a:avLst/>
        </a:prstGeom>
        <a:noFill/>
        <a:ln w="9525">
          <a:noFill/>
        </a:ln>
      </xdr:spPr>
    </xdr:pic>
    <xdr:clientData/>
  </xdr:twoCellAnchor>
  <xdr:twoCellAnchor editAs="oneCell">
    <xdr:from>
      <xdr:col>1</xdr:col>
      <xdr:colOff>123825</xdr:colOff>
      <xdr:row>78</xdr:row>
      <xdr:rowOff>57150</xdr:rowOff>
    </xdr:from>
    <xdr:to>
      <xdr:col>1</xdr:col>
      <xdr:colOff>1256665</xdr:colOff>
      <xdr:row>78</xdr:row>
      <xdr:rowOff>1057275</xdr:rowOff>
    </xdr:to>
    <xdr:pic>
      <xdr:nvPicPr>
        <xdr:cNvPr id="87" name="图片 86">
          <a:extLst>
            <a:ext uri="{FF2B5EF4-FFF2-40B4-BE49-F238E27FC236}">
              <a16:creationId xmlns:a16="http://schemas.microsoft.com/office/drawing/2014/main" id="{00000000-0008-0000-4300-000057000000}"/>
            </a:ext>
          </a:extLst>
        </xdr:cNvPr>
        <xdr:cNvPicPr>
          <a:picLocks noChangeAspect="1"/>
        </xdr:cNvPicPr>
      </xdr:nvPicPr>
      <xdr:blipFill>
        <a:blip xmlns:r="http://schemas.openxmlformats.org/officeDocument/2006/relationships" r:embed="rId78"/>
        <a:stretch>
          <a:fillRect/>
        </a:stretch>
      </xdr:blipFill>
      <xdr:spPr>
        <a:xfrm>
          <a:off x="695325" y="80307180"/>
          <a:ext cx="1132840" cy="1000125"/>
        </a:xfrm>
        <a:prstGeom prst="rect">
          <a:avLst/>
        </a:prstGeom>
        <a:noFill/>
        <a:ln w="9525">
          <a:noFill/>
        </a:ln>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9525</xdr:colOff>
      <xdr:row>0</xdr:row>
      <xdr:rowOff>9525</xdr:rowOff>
    </xdr:from>
    <xdr:to>
      <xdr:col>0</xdr:col>
      <xdr:colOff>715010</xdr:colOff>
      <xdr:row>0</xdr:row>
      <xdr:rowOff>720725</xdr:rowOff>
    </xdr:to>
    <xdr:pic>
      <xdr:nvPicPr>
        <xdr:cNvPr id="2" name="图片 1" descr="7ae054d913a6a8141d6a032e9c43607">
          <a:extLst>
            <a:ext uri="{FF2B5EF4-FFF2-40B4-BE49-F238E27FC236}">
              <a16:creationId xmlns:a16="http://schemas.microsoft.com/office/drawing/2014/main" id="{00000000-0008-0000-4400-000002000000}"/>
            </a:ext>
          </a:extLst>
        </xdr:cNvPr>
        <xdr:cNvPicPr>
          <a:picLocks noChangeAspect="1"/>
        </xdr:cNvPicPr>
      </xdr:nvPicPr>
      <xdr:blipFill>
        <a:blip xmlns:r="http://schemas.openxmlformats.org/officeDocument/2006/relationships" r:embed="rId1"/>
        <a:stretch>
          <a:fillRect/>
        </a:stretch>
      </xdr:blipFill>
      <xdr:spPr>
        <a:xfrm>
          <a:off x="9525" y="9525"/>
          <a:ext cx="705485" cy="711200"/>
        </a:xfrm>
        <a:prstGeom prst="rect">
          <a:avLst/>
        </a:prstGeom>
      </xdr:spPr>
    </xdr:pic>
    <xdr:clientData/>
  </xdr:twoCellAnchor>
  <xdr:twoCellAnchor editAs="oneCell">
    <xdr:from>
      <xdr:col>0</xdr:col>
      <xdr:colOff>9525</xdr:colOff>
      <xdr:row>147</xdr:row>
      <xdr:rowOff>144780</xdr:rowOff>
    </xdr:from>
    <xdr:to>
      <xdr:col>0</xdr:col>
      <xdr:colOff>2123440</xdr:colOff>
      <xdr:row>147</xdr:row>
      <xdr:rowOff>1813560</xdr:rowOff>
    </xdr:to>
    <xdr:pic>
      <xdr:nvPicPr>
        <xdr:cNvPr id="3" name="图片 2">
          <a:extLst>
            <a:ext uri="{FF2B5EF4-FFF2-40B4-BE49-F238E27FC236}">
              <a16:creationId xmlns:a16="http://schemas.microsoft.com/office/drawing/2014/main" id="{00000000-0008-0000-4400-000003000000}"/>
            </a:ext>
          </a:extLst>
        </xdr:cNvPr>
        <xdr:cNvPicPr>
          <a:picLocks noChangeAspect="1"/>
        </xdr:cNvPicPr>
      </xdr:nvPicPr>
      <xdr:blipFill>
        <a:blip xmlns:r="http://schemas.openxmlformats.org/officeDocument/2006/relationships" r:embed="rId2"/>
        <a:stretch>
          <a:fillRect/>
        </a:stretch>
      </xdr:blipFill>
      <xdr:spPr>
        <a:xfrm>
          <a:off x="9525" y="238496475"/>
          <a:ext cx="2113915" cy="1668780"/>
        </a:xfrm>
        <a:prstGeom prst="rect">
          <a:avLst/>
        </a:prstGeom>
        <a:noFill/>
        <a:ln w="9525">
          <a:noFill/>
        </a:ln>
      </xdr:spPr>
    </xdr:pic>
    <xdr:clientData/>
  </xdr:twoCellAnchor>
  <xdr:twoCellAnchor editAs="oneCell">
    <xdr:from>
      <xdr:col>0</xdr:col>
      <xdr:colOff>635</xdr:colOff>
      <xdr:row>148</xdr:row>
      <xdr:rowOff>64770</xdr:rowOff>
    </xdr:from>
    <xdr:to>
      <xdr:col>0</xdr:col>
      <xdr:colOff>2124075</xdr:colOff>
      <xdr:row>148</xdr:row>
      <xdr:rowOff>1767840</xdr:rowOff>
    </xdr:to>
    <xdr:pic>
      <xdr:nvPicPr>
        <xdr:cNvPr id="4" name="图片 3">
          <a:extLst>
            <a:ext uri="{FF2B5EF4-FFF2-40B4-BE49-F238E27FC236}">
              <a16:creationId xmlns:a16="http://schemas.microsoft.com/office/drawing/2014/main" id="{00000000-0008-0000-4400-000004000000}"/>
            </a:ext>
          </a:extLst>
        </xdr:cNvPr>
        <xdr:cNvPicPr>
          <a:picLocks noChangeAspect="1"/>
        </xdr:cNvPicPr>
      </xdr:nvPicPr>
      <xdr:blipFill>
        <a:blip xmlns:r="http://schemas.openxmlformats.org/officeDocument/2006/relationships" r:embed="rId3"/>
        <a:stretch>
          <a:fillRect/>
        </a:stretch>
      </xdr:blipFill>
      <xdr:spPr>
        <a:xfrm>
          <a:off x="635" y="240321465"/>
          <a:ext cx="2123440" cy="1703070"/>
        </a:xfrm>
        <a:prstGeom prst="rect">
          <a:avLst/>
        </a:prstGeom>
        <a:noFill/>
        <a:ln w="9525">
          <a:noFill/>
        </a:ln>
      </xdr:spPr>
    </xdr:pic>
    <xdr:clientData/>
  </xdr:twoCellAnchor>
  <xdr:twoCellAnchor editAs="oneCell">
    <xdr:from>
      <xdr:col>0</xdr:col>
      <xdr:colOff>106045</xdr:colOff>
      <xdr:row>149</xdr:row>
      <xdr:rowOff>64770</xdr:rowOff>
    </xdr:from>
    <xdr:to>
      <xdr:col>0</xdr:col>
      <xdr:colOff>2083435</xdr:colOff>
      <xdr:row>149</xdr:row>
      <xdr:rowOff>1849755</xdr:rowOff>
    </xdr:to>
    <xdr:pic>
      <xdr:nvPicPr>
        <xdr:cNvPr id="5" name="图片 4">
          <a:extLst>
            <a:ext uri="{FF2B5EF4-FFF2-40B4-BE49-F238E27FC236}">
              <a16:creationId xmlns:a16="http://schemas.microsoft.com/office/drawing/2014/main" id="{00000000-0008-0000-4400-000005000000}"/>
            </a:ext>
          </a:extLst>
        </xdr:cNvPr>
        <xdr:cNvPicPr>
          <a:picLocks noChangeAspect="1"/>
        </xdr:cNvPicPr>
      </xdr:nvPicPr>
      <xdr:blipFill>
        <a:blip xmlns:r="http://schemas.openxmlformats.org/officeDocument/2006/relationships" r:embed="rId4"/>
        <a:stretch>
          <a:fillRect/>
        </a:stretch>
      </xdr:blipFill>
      <xdr:spPr>
        <a:xfrm>
          <a:off x="106045" y="242226465"/>
          <a:ext cx="1977390" cy="1784985"/>
        </a:xfrm>
        <a:prstGeom prst="rect">
          <a:avLst/>
        </a:prstGeom>
        <a:noFill/>
        <a:ln w="9525">
          <a:noFill/>
        </a:ln>
      </xdr:spPr>
    </xdr:pic>
    <xdr:clientData/>
  </xdr:twoCellAnchor>
  <xdr:twoCellAnchor editAs="oneCell">
    <xdr:from>
      <xdr:col>0</xdr:col>
      <xdr:colOff>1270</xdr:colOff>
      <xdr:row>150</xdr:row>
      <xdr:rowOff>54610</xdr:rowOff>
    </xdr:from>
    <xdr:to>
      <xdr:col>0</xdr:col>
      <xdr:colOff>2097405</xdr:colOff>
      <xdr:row>150</xdr:row>
      <xdr:rowOff>1813560</xdr:rowOff>
    </xdr:to>
    <xdr:pic>
      <xdr:nvPicPr>
        <xdr:cNvPr id="6" name="图片 5">
          <a:extLst>
            <a:ext uri="{FF2B5EF4-FFF2-40B4-BE49-F238E27FC236}">
              <a16:creationId xmlns:a16="http://schemas.microsoft.com/office/drawing/2014/main" id="{00000000-0008-0000-4400-000006000000}"/>
            </a:ext>
          </a:extLst>
        </xdr:cNvPr>
        <xdr:cNvPicPr>
          <a:picLocks noChangeAspect="1"/>
        </xdr:cNvPicPr>
      </xdr:nvPicPr>
      <xdr:blipFill>
        <a:blip xmlns:r="http://schemas.openxmlformats.org/officeDocument/2006/relationships" r:embed="rId5"/>
        <a:stretch>
          <a:fillRect/>
        </a:stretch>
      </xdr:blipFill>
      <xdr:spPr>
        <a:xfrm>
          <a:off x="1270" y="244121305"/>
          <a:ext cx="2096135" cy="1758950"/>
        </a:xfrm>
        <a:prstGeom prst="rect">
          <a:avLst/>
        </a:prstGeom>
        <a:noFill/>
        <a:ln w="9525">
          <a:noFill/>
        </a:ln>
      </xdr:spPr>
    </xdr:pic>
    <xdr:clientData/>
  </xdr:twoCellAnchor>
  <xdr:twoCellAnchor editAs="oneCell">
    <xdr:from>
      <xdr:col>0</xdr:col>
      <xdr:colOff>269875</xdr:colOff>
      <xdr:row>153</xdr:row>
      <xdr:rowOff>53340</xdr:rowOff>
    </xdr:from>
    <xdr:to>
      <xdr:col>0</xdr:col>
      <xdr:colOff>1867535</xdr:colOff>
      <xdr:row>153</xdr:row>
      <xdr:rowOff>1844675</xdr:rowOff>
    </xdr:to>
    <xdr:pic>
      <xdr:nvPicPr>
        <xdr:cNvPr id="7" name="图片 6">
          <a:extLst>
            <a:ext uri="{FF2B5EF4-FFF2-40B4-BE49-F238E27FC236}">
              <a16:creationId xmlns:a16="http://schemas.microsoft.com/office/drawing/2014/main" id="{00000000-0008-0000-4400-000007000000}"/>
            </a:ext>
          </a:extLst>
        </xdr:cNvPr>
        <xdr:cNvPicPr>
          <a:picLocks noChangeAspect="1"/>
        </xdr:cNvPicPr>
      </xdr:nvPicPr>
      <xdr:blipFill>
        <a:blip xmlns:r="http://schemas.openxmlformats.org/officeDocument/2006/relationships" r:embed="rId6"/>
        <a:stretch>
          <a:fillRect/>
        </a:stretch>
      </xdr:blipFill>
      <xdr:spPr>
        <a:xfrm>
          <a:off x="269875" y="249835035"/>
          <a:ext cx="1597660" cy="1791335"/>
        </a:xfrm>
        <a:prstGeom prst="rect">
          <a:avLst/>
        </a:prstGeom>
        <a:noFill/>
        <a:ln w="9525">
          <a:noFill/>
        </a:ln>
      </xdr:spPr>
    </xdr:pic>
    <xdr:clientData/>
  </xdr:twoCellAnchor>
  <xdr:twoCellAnchor editAs="oneCell">
    <xdr:from>
      <xdr:col>0</xdr:col>
      <xdr:colOff>9525</xdr:colOff>
      <xdr:row>154</xdr:row>
      <xdr:rowOff>333375</xdr:rowOff>
    </xdr:from>
    <xdr:to>
      <xdr:col>0</xdr:col>
      <xdr:colOff>2153920</xdr:colOff>
      <xdr:row>154</xdr:row>
      <xdr:rowOff>1678305</xdr:rowOff>
    </xdr:to>
    <xdr:pic>
      <xdr:nvPicPr>
        <xdr:cNvPr id="8" name="图片 7">
          <a:extLst>
            <a:ext uri="{FF2B5EF4-FFF2-40B4-BE49-F238E27FC236}">
              <a16:creationId xmlns:a16="http://schemas.microsoft.com/office/drawing/2014/main" id="{00000000-0008-0000-4400-000008000000}"/>
            </a:ext>
          </a:extLst>
        </xdr:cNvPr>
        <xdr:cNvPicPr>
          <a:picLocks noChangeAspect="1"/>
        </xdr:cNvPicPr>
      </xdr:nvPicPr>
      <xdr:blipFill>
        <a:blip xmlns:r="http://schemas.openxmlformats.org/officeDocument/2006/relationships" r:embed="rId7"/>
        <a:stretch>
          <a:fillRect/>
        </a:stretch>
      </xdr:blipFill>
      <xdr:spPr>
        <a:xfrm>
          <a:off x="9525" y="252020070"/>
          <a:ext cx="2144395" cy="1344930"/>
        </a:xfrm>
        <a:prstGeom prst="rect">
          <a:avLst/>
        </a:prstGeom>
        <a:noFill/>
        <a:ln w="9525">
          <a:noFill/>
        </a:ln>
      </xdr:spPr>
    </xdr:pic>
    <xdr:clientData/>
  </xdr:twoCellAnchor>
  <xdr:twoCellAnchor editAs="oneCell">
    <xdr:from>
      <xdr:col>0</xdr:col>
      <xdr:colOff>635</xdr:colOff>
      <xdr:row>152</xdr:row>
      <xdr:rowOff>198120</xdr:rowOff>
    </xdr:from>
    <xdr:to>
      <xdr:col>0</xdr:col>
      <xdr:colOff>2123440</xdr:colOff>
      <xdr:row>152</xdr:row>
      <xdr:rowOff>1672590</xdr:rowOff>
    </xdr:to>
    <xdr:pic>
      <xdr:nvPicPr>
        <xdr:cNvPr id="10" name="图片 9">
          <a:extLst>
            <a:ext uri="{FF2B5EF4-FFF2-40B4-BE49-F238E27FC236}">
              <a16:creationId xmlns:a16="http://schemas.microsoft.com/office/drawing/2014/main" id="{00000000-0008-0000-4400-00000A000000}"/>
            </a:ext>
          </a:extLst>
        </xdr:cNvPr>
        <xdr:cNvPicPr>
          <a:picLocks noChangeAspect="1"/>
        </xdr:cNvPicPr>
      </xdr:nvPicPr>
      <xdr:blipFill>
        <a:blip xmlns:r="http://schemas.openxmlformats.org/officeDocument/2006/relationships" r:embed="rId8"/>
        <a:stretch>
          <a:fillRect/>
        </a:stretch>
      </xdr:blipFill>
      <xdr:spPr>
        <a:xfrm>
          <a:off x="635" y="248074815"/>
          <a:ext cx="2122805" cy="1474470"/>
        </a:xfrm>
        <a:prstGeom prst="rect">
          <a:avLst/>
        </a:prstGeom>
        <a:noFill/>
        <a:ln w="9525">
          <a:noFill/>
        </a:ln>
      </xdr:spPr>
    </xdr:pic>
    <xdr:clientData/>
  </xdr:twoCellAnchor>
  <xdr:twoCellAnchor editAs="oneCell">
    <xdr:from>
      <xdr:col>0</xdr:col>
      <xdr:colOff>9525</xdr:colOff>
      <xdr:row>174</xdr:row>
      <xdr:rowOff>292735</xdr:rowOff>
    </xdr:from>
    <xdr:to>
      <xdr:col>0</xdr:col>
      <xdr:colOff>2138680</xdr:colOff>
      <xdr:row>174</xdr:row>
      <xdr:rowOff>1763395</xdr:rowOff>
    </xdr:to>
    <xdr:pic>
      <xdr:nvPicPr>
        <xdr:cNvPr id="11" name="图片 10">
          <a:extLst>
            <a:ext uri="{FF2B5EF4-FFF2-40B4-BE49-F238E27FC236}">
              <a16:creationId xmlns:a16="http://schemas.microsoft.com/office/drawing/2014/main" id="{00000000-0008-0000-4400-00000B000000}"/>
            </a:ext>
          </a:extLst>
        </xdr:cNvPr>
        <xdr:cNvPicPr>
          <a:picLocks noChangeAspect="1"/>
        </xdr:cNvPicPr>
      </xdr:nvPicPr>
      <xdr:blipFill>
        <a:blip xmlns:r="http://schemas.openxmlformats.org/officeDocument/2006/relationships" r:embed="rId9"/>
        <a:stretch>
          <a:fillRect/>
        </a:stretch>
      </xdr:blipFill>
      <xdr:spPr>
        <a:xfrm>
          <a:off x="9525" y="288149030"/>
          <a:ext cx="2129155" cy="1470660"/>
        </a:xfrm>
        <a:prstGeom prst="rect">
          <a:avLst/>
        </a:prstGeom>
        <a:noFill/>
        <a:ln w="9525">
          <a:noFill/>
        </a:ln>
      </xdr:spPr>
    </xdr:pic>
    <xdr:clientData/>
  </xdr:twoCellAnchor>
  <xdr:twoCellAnchor editAs="oneCell">
    <xdr:from>
      <xdr:col>0</xdr:col>
      <xdr:colOff>39370</xdr:colOff>
      <xdr:row>173</xdr:row>
      <xdr:rowOff>266700</xdr:rowOff>
    </xdr:from>
    <xdr:to>
      <xdr:col>0</xdr:col>
      <xdr:colOff>2138680</xdr:colOff>
      <xdr:row>173</xdr:row>
      <xdr:rowOff>1683385</xdr:rowOff>
    </xdr:to>
    <xdr:pic>
      <xdr:nvPicPr>
        <xdr:cNvPr id="12" name="图片 11">
          <a:extLst>
            <a:ext uri="{FF2B5EF4-FFF2-40B4-BE49-F238E27FC236}">
              <a16:creationId xmlns:a16="http://schemas.microsoft.com/office/drawing/2014/main" id="{00000000-0008-0000-4400-00000C000000}"/>
            </a:ext>
          </a:extLst>
        </xdr:cNvPr>
        <xdr:cNvPicPr>
          <a:picLocks noChangeAspect="1"/>
        </xdr:cNvPicPr>
      </xdr:nvPicPr>
      <xdr:blipFill>
        <a:blip xmlns:r="http://schemas.openxmlformats.org/officeDocument/2006/relationships" r:embed="rId10"/>
        <a:stretch>
          <a:fillRect/>
        </a:stretch>
      </xdr:blipFill>
      <xdr:spPr>
        <a:xfrm>
          <a:off x="39370" y="286217995"/>
          <a:ext cx="2099310" cy="1416685"/>
        </a:xfrm>
        <a:prstGeom prst="rect">
          <a:avLst/>
        </a:prstGeom>
        <a:noFill/>
        <a:ln w="9525">
          <a:noFill/>
        </a:ln>
      </xdr:spPr>
    </xdr:pic>
    <xdr:clientData/>
  </xdr:twoCellAnchor>
  <xdr:twoCellAnchor editAs="oneCell">
    <xdr:from>
      <xdr:col>0</xdr:col>
      <xdr:colOff>9525</xdr:colOff>
      <xdr:row>176</xdr:row>
      <xdr:rowOff>357505</xdr:rowOff>
    </xdr:from>
    <xdr:to>
      <xdr:col>0</xdr:col>
      <xdr:colOff>2115185</xdr:colOff>
      <xdr:row>176</xdr:row>
      <xdr:rowOff>1677035</xdr:rowOff>
    </xdr:to>
    <xdr:pic>
      <xdr:nvPicPr>
        <xdr:cNvPr id="13" name="图片 12">
          <a:extLst>
            <a:ext uri="{FF2B5EF4-FFF2-40B4-BE49-F238E27FC236}">
              <a16:creationId xmlns:a16="http://schemas.microsoft.com/office/drawing/2014/main" id="{00000000-0008-0000-4400-00000D000000}"/>
            </a:ext>
          </a:extLst>
        </xdr:cNvPr>
        <xdr:cNvPicPr>
          <a:picLocks noChangeAspect="1"/>
        </xdr:cNvPicPr>
      </xdr:nvPicPr>
      <xdr:blipFill>
        <a:blip xmlns:r="http://schemas.openxmlformats.org/officeDocument/2006/relationships" r:embed="rId11"/>
        <a:stretch>
          <a:fillRect/>
        </a:stretch>
      </xdr:blipFill>
      <xdr:spPr>
        <a:xfrm>
          <a:off x="9525" y="292023800"/>
          <a:ext cx="2105660" cy="1319530"/>
        </a:xfrm>
        <a:prstGeom prst="rect">
          <a:avLst/>
        </a:prstGeom>
        <a:noFill/>
        <a:ln w="9525">
          <a:noFill/>
        </a:ln>
      </xdr:spPr>
    </xdr:pic>
    <xdr:clientData/>
  </xdr:twoCellAnchor>
  <xdr:twoCellAnchor editAs="oneCell">
    <xdr:from>
      <xdr:col>0</xdr:col>
      <xdr:colOff>635</xdr:colOff>
      <xdr:row>175</xdr:row>
      <xdr:rowOff>334010</xdr:rowOff>
    </xdr:from>
    <xdr:to>
      <xdr:col>0</xdr:col>
      <xdr:colOff>2117090</xdr:colOff>
      <xdr:row>175</xdr:row>
      <xdr:rowOff>1734185</xdr:rowOff>
    </xdr:to>
    <xdr:pic>
      <xdr:nvPicPr>
        <xdr:cNvPr id="14" name="图片 13">
          <a:extLst>
            <a:ext uri="{FF2B5EF4-FFF2-40B4-BE49-F238E27FC236}">
              <a16:creationId xmlns:a16="http://schemas.microsoft.com/office/drawing/2014/main" id="{00000000-0008-0000-4400-00000E000000}"/>
            </a:ext>
          </a:extLst>
        </xdr:cNvPr>
        <xdr:cNvPicPr>
          <a:picLocks noChangeAspect="1"/>
        </xdr:cNvPicPr>
      </xdr:nvPicPr>
      <xdr:blipFill>
        <a:blip xmlns:r="http://schemas.openxmlformats.org/officeDocument/2006/relationships" r:embed="rId12"/>
        <a:stretch>
          <a:fillRect/>
        </a:stretch>
      </xdr:blipFill>
      <xdr:spPr>
        <a:xfrm>
          <a:off x="635" y="290095305"/>
          <a:ext cx="2116455" cy="1400175"/>
        </a:xfrm>
        <a:prstGeom prst="rect">
          <a:avLst/>
        </a:prstGeom>
        <a:noFill/>
        <a:ln w="9525">
          <a:noFill/>
        </a:ln>
      </xdr:spPr>
    </xdr:pic>
    <xdr:clientData/>
  </xdr:twoCellAnchor>
  <xdr:twoCellAnchor editAs="oneCell">
    <xdr:from>
      <xdr:col>0</xdr:col>
      <xdr:colOff>160020</xdr:colOff>
      <xdr:row>178</xdr:row>
      <xdr:rowOff>53975</xdr:rowOff>
    </xdr:from>
    <xdr:to>
      <xdr:col>0</xdr:col>
      <xdr:colOff>2061210</xdr:colOff>
      <xdr:row>178</xdr:row>
      <xdr:rowOff>1861185</xdr:rowOff>
    </xdr:to>
    <xdr:pic>
      <xdr:nvPicPr>
        <xdr:cNvPr id="15" name="图片 14">
          <a:extLst>
            <a:ext uri="{FF2B5EF4-FFF2-40B4-BE49-F238E27FC236}">
              <a16:creationId xmlns:a16="http://schemas.microsoft.com/office/drawing/2014/main" id="{00000000-0008-0000-4400-00000F000000}"/>
            </a:ext>
          </a:extLst>
        </xdr:cNvPr>
        <xdr:cNvPicPr>
          <a:picLocks noChangeAspect="1"/>
        </xdr:cNvPicPr>
      </xdr:nvPicPr>
      <xdr:blipFill>
        <a:blip xmlns:r="http://schemas.openxmlformats.org/officeDocument/2006/relationships" r:embed="rId13"/>
        <a:stretch>
          <a:fillRect/>
        </a:stretch>
      </xdr:blipFill>
      <xdr:spPr>
        <a:xfrm>
          <a:off x="160020" y="295530270"/>
          <a:ext cx="1901190" cy="1807210"/>
        </a:xfrm>
        <a:prstGeom prst="rect">
          <a:avLst/>
        </a:prstGeom>
        <a:noFill/>
        <a:ln w="9525">
          <a:noFill/>
        </a:ln>
      </xdr:spPr>
    </xdr:pic>
    <xdr:clientData/>
  </xdr:twoCellAnchor>
  <xdr:twoCellAnchor editAs="oneCell">
    <xdr:from>
      <xdr:col>0</xdr:col>
      <xdr:colOff>635</xdr:colOff>
      <xdr:row>177</xdr:row>
      <xdr:rowOff>215265</xdr:rowOff>
    </xdr:from>
    <xdr:to>
      <xdr:col>0</xdr:col>
      <xdr:colOff>2125345</xdr:colOff>
      <xdr:row>177</xdr:row>
      <xdr:rowOff>1757045</xdr:rowOff>
    </xdr:to>
    <xdr:pic>
      <xdr:nvPicPr>
        <xdr:cNvPr id="16" name="图片 15">
          <a:extLst>
            <a:ext uri="{FF2B5EF4-FFF2-40B4-BE49-F238E27FC236}">
              <a16:creationId xmlns:a16="http://schemas.microsoft.com/office/drawing/2014/main" id="{00000000-0008-0000-4400-000010000000}"/>
            </a:ext>
          </a:extLst>
        </xdr:cNvPr>
        <xdr:cNvPicPr>
          <a:picLocks noChangeAspect="1"/>
        </xdr:cNvPicPr>
      </xdr:nvPicPr>
      <xdr:blipFill>
        <a:blip xmlns:r="http://schemas.openxmlformats.org/officeDocument/2006/relationships" r:embed="rId14"/>
        <a:stretch>
          <a:fillRect/>
        </a:stretch>
      </xdr:blipFill>
      <xdr:spPr>
        <a:xfrm>
          <a:off x="635" y="293786560"/>
          <a:ext cx="2124710" cy="1541780"/>
        </a:xfrm>
        <a:prstGeom prst="rect">
          <a:avLst/>
        </a:prstGeom>
        <a:noFill/>
        <a:ln w="9525">
          <a:noFill/>
        </a:ln>
      </xdr:spPr>
    </xdr:pic>
    <xdr:clientData/>
  </xdr:twoCellAnchor>
  <xdr:twoCellAnchor editAs="oneCell">
    <xdr:from>
      <xdr:col>0</xdr:col>
      <xdr:colOff>9525</xdr:colOff>
      <xdr:row>179</xdr:row>
      <xdr:rowOff>172085</xdr:rowOff>
    </xdr:from>
    <xdr:to>
      <xdr:col>0</xdr:col>
      <xdr:colOff>2132330</xdr:colOff>
      <xdr:row>179</xdr:row>
      <xdr:rowOff>1778000</xdr:rowOff>
    </xdr:to>
    <xdr:pic>
      <xdr:nvPicPr>
        <xdr:cNvPr id="17" name="图片 16">
          <a:extLst>
            <a:ext uri="{FF2B5EF4-FFF2-40B4-BE49-F238E27FC236}">
              <a16:creationId xmlns:a16="http://schemas.microsoft.com/office/drawing/2014/main" id="{00000000-0008-0000-4400-000011000000}"/>
            </a:ext>
          </a:extLst>
        </xdr:cNvPr>
        <xdr:cNvPicPr>
          <a:picLocks noChangeAspect="1"/>
        </xdr:cNvPicPr>
      </xdr:nvPicPr>
      <xdr:blipFill>
        <a:blip xmlns:r="http://schemas.openxmlformats.org/officeDocument/2006/relationships" r:embed="rId15"/>
        <a:stretch>
          <a:fillRect/>
        </a:stretch>
      </xdr:blipFill>
      <xdr:spPr>
        <a:xfrm>
          <a:off x="9525" y="297553380"/>
          <a:ext cx="2122805" cy="1605915"/>
        </a:xfrm>
        <a:prstGeom prst="rect">
          <a:avLst/>
        </a:prstGeom>
        <a:noFill/>
        <a:ln w="9525">
          <a:noFill/>
        </a:ln>
      </xdr:spPr>
    </xdr:pic>
    <xdr:clientData/>
  </xdr:twoCellAnchor>
  <xdr:twoCellAnchor editAs="oneCell">
    <xdr:from>
      <xdr:col>0</xdr:col>
      <xdr:colOff>9525</xdr:colOff>
      <xdr:row>180</xdr:row>
      <xdr:rowOff>133350</xdr:rowOff>
    </xdr:from>
    <xdr:to>
      <xdr:col>0</xdr:col>
      <xdr:colOff>2147570</xdr:colOff>
      <xdr:row>180</xdr:row>
      <xdr:rowOff>1787525</xdr:rowOff>
    </xdr:to>
    <xdr:pic>
      <xdr:nvPicPr>
        <xdr:cNvPr id="18" name="图片 17">
          <a:extLst>
            <a:ext uri="{FF2B5EF4-FFF2-40B4-BE49-F238E27FC236}">
              <a16:creationId xmlns:a16="http://schemas.microsoft.com/office/drawing/2014/main" id="{00000000-0008-0000-4400-000012000000}"/>
            </a:ext>
          </a:extLst>
        </xdr:cNvPr>
        <xdr:cNvPicPr>
          <a:picLocks noChangeAspect="1"/>
        </xdr:cNvPicPr>
      </xdr:nvPicPr>
      <xdr:blipFill>
        <a:blip xmlns:r="http://schemas.openxmlformats.org/officeDocument/2006/relationships" r:embed="rId16"/>
        <a:stretch>
          <a:fillRect/>
        </a:stretch>
      </xdr:blipFill>
      <xdr:spPr>
        <a:xfrm>
          <a:off x="9525" y="299419645"/>
          <a:ext cx="2138045" cy="1654175"/>
        </a:xfrm>
        <a:prstGeom prst="rect">
          <a:avLst/>
        </a:prstGeom>
        <a:noFill/>
        <a:ln w="9525">
          <a:noFill/>
        </a:ln>
      </xdr:spPr>
    </xdr:pic>
    <xdr:clientData/>
  </xdr:twoCellAnchor>
  <xdr:twoCellAnchor editAs="oneCell">
    <xdr:from>
      <xdr:col>0</xdr:col>
      <xdr:colOff>9525</xdr:colOff>
      <xdr:row>181</xdr:row>
      <xdr:rowOff>127000</xdr:rowOff>
    </xdr:from>
    <xdr:to>
      <xdr:col>0</xdr:col>
      <xdr:colOff>2136140</xdr:colOff>
      <xdr:row>181</xdr:row>
      <xdr:rowOff>1773555</xdr:rowOff>
    </xdr:to>
    <xdr:pic>
      <xdr:nvPicPr>
        <xdr:cNvPr id="19" name="图片 18">
          <a:extLst>
            <a:ext uri="{FF2B5EF4-FFF2-40B4-BE49-F238E27FC236}">
              <a16:creationId xmlns:a16="http://schemas.microsoft.com/office/drawing/2014/main" id="{00000000-0008-0000-4400-000013000000}"/>
            </a:ext>
          </a:extLst>
        </xdr:cNvPr>
        <xdr:cNvPicPr>
          <a:picLocks noChangeAspect="1"/>
        </xdr:cNvPicPr>
      </xdr:nvPicPr>
      <xdr:blipFill>
        <a:blip xmlns:r="http://schemas.openxmlformats.org/officeDocument/2006/relationships" r:embed="rId17"/>
        <a:stretch>
          <a:fillRect/>
        </a:stretch>
      </xdr:blipFill>
      <xdr:spPr>
        <a:xfrm>
          <a:off x="9525" y="301318295"/>
          <a:ext cx="2126615" cy="1646555"/>
        </a:xfrm>
        <a:prstGeom prst="rect">
          <a:avLst/>
        </a:prstGeom>
        <a:noFill/>
        <a:ln w="9525">
          <a:noFill/>
        </a:ln>
      </xdr:spPr>
    </xdr:pic>
    <xdr:clientData/>
  </xdr:twoCellAnchor>
  <xdr:twoCellAnchor editAs="oneCell">
    <xdr:from>
      <xdr:col>0</xdr:col>
      <xdr:colOff>635</xdr:colOff>
      <xdr:row>182</xdr:row>
      <xdr:rowOff>123190</xdr:rowOff>
    </xdr:from>
    <xdr:to>
      <xdr:col>0</xdr:col>
      <xdr:colOff>2113280</xdr:colOff>
      <xdr:row>182</xdr:row>
      <xdr:rowOff>1799590</xdr:rowOff>
    </xdr:to>
    <xdr:pic>
      <xdr:nvPicPr>
        <xdr:cNvPr id="21" name="图片 20">
          <a:extLst>
            <a:ext uri="{FF2B5EF4-FFF2-40B4-BE49-F238E27FC236}">
              <a16:creationId xmlns:a16="http://schemas.microsoft.com/office/drawing/2014/main" id="{00000000-0008-0000-4400-000015000000}"/>
            </a:ext>
          </a:extLst>
        </xdr:cNvPr>
        <xdr:cNvPicPr>
          <a:picLocks noChangeAspect="1"/>
        </xdr:cNvPicPr>
      </xdr:nvPicPr>
      <xdr:blipFill>
        <a:blip xmlns:r="http://schemas.openxmlformats.org/officeDocument/2006/relationships" r:embed="rId18"/>
        <a:stretch>
          <a:fillRect/>
        </a:stretch>
      </xdr:blipFill>
      <xdr:spPr>
        <a:xfrm>
          <a:off x="635" y="303219485"/>
          <a:ext cx="2112645" cy="1676400"/>
        </a:xfrm>
        <a:prstGeom prst="rect">
          <a:avLst/>
        </a:prstGeom>
        <a:noFill/>
        <a:ln w="9525">
          <a:noFill/>
        </a:ln>
      </xdr:spPr>
    </xdr:pic>
    <xdr:clientData/>
  </xdr:twoCellAnchor>
  <xdr:twoCellAnchor editAs="oneCell">
    <xdr:from>
      <xdr:col>0</xdr:col>
      <xdr:colOff>120650</xdr:colOff>
      <xdr:row>185</xdr:row>
      <xdr:rowOff>52070</xdr:rowOff>
    </xdr:from>
    <xdr:to>
      <xdr:col>0</xdr:col>
      <xdr:colOff>2059940</xdr:colOff>
      <xdr:row>185</xdr:row>
      <xdr:rowOff>1855470</xdr:rowOff>
    </xdr:to>
    <xdr:pic>
      <xdr:nvPicPr>
        <xdr:cNvPr id="22" name="图片 21">
          <a:extLst>
            <a:ext uri="{FF2B5EF4-FFF2-40B4-BE49-F238E27FC236}">
              <a16:creationId xmlns:a16="http://schemas.microsoft.com/office/drawing/2014/main" id="{00000000-0008-0000-4400-000016000000}"/>
            </a:ext>
          </a:extLst>
        </xdr:cNvPr>
        <xdr:cNvPicPr>
          <a:picLocks noChangeAspect="1"/>
        </xdr:cNvPicPr>
      </xdr:nvPicPr>
      <xdr:blipFill>
        <a:blip xmlns:r="http://schemas.openxmlformats.org/officeDocument/2006/relationships" r:embed="rId19"/>
        <a:stretch>
          <a:fillRect/>
        </a:stretch>
      </xdr:blipFill>
      <xdr:spPr>
        <a:xfrm>
          <a:off x="120650" y="308863365"/>
          <a:ext cx="1939290" cy="1803400"/>
        </a:xfrm>
        <a:prstGeom prst="rect">
          <a:avLst/>
        </a:prstGeom>
        <a:noFill/>
        <a:ln w="9525">
          <a:noFill/>
        </a:ln>
      </xdr:spPr>
    </xdr:pic>
    <xdr:clientData/>
  </xdr:twoCellAnchor>
  <xdr:twoCellAnchor editAs="oneCell">
    <xdr:from>
      <xdr:col>0</xdr:col>
      <xdr:colOff>9525</xdr:colOff>
      <xdr:row>183</xdr:row>
      <xdr:rowOff>50165</xdr:rowOff>
    </xdr:from>
    <xdr:to>
      <xdr:col>0</xdr:col>
      <xdr:colOff>2103755</xdr:colOff>
      <xdr:row>183</xdr:row>
      <xdr:rowOff>1851660</xdr:rowOff>
    </xdr:to>
    <xdr:pic>
      <xdr:nvPicPr>
        <xdr:cNvPr id="23" name="图片 22">
          <a:extLst>
            <a:ext uri="{FF2B5EF4-FFF2-40B4-BE49-F238E27FC236}">
              <a16:creationId xmlns:a16="http://schemas.microsoft.com/office/drawing/2014/main" id="{00000000-0008-0000-4400-000017000000}"/>
            </a:ext>
          </a:extLst>
        </xdr:cNvPr>
        <xdr:cNvPicPr>
          <a:picLocks noChangeAspect="1"/>
        </xdr:cNvPicPr>
      </xdr:nvPicPr>
      <xdr:blipFill>
        <a:blip xmlns:r="http://schemas.openxmlformats.org/officeDocument/2006/relationships" r:embed="rId20"/>
        <a:stretch>
          <a:fillRect/>
        </a:stretch>
      </xdr:blipFill>
      <xdr:spPr>
        <a:xfrm>
          <a:off x="9525" y="305051460"/>
          <a:ext cx="2094230" cy="1801495"/>
        </a:xfrm>
        <a:prstGeom prst="rect">
          <a:avLst/>
        </a:prstGeom>
        <a:noFill/>
        <a:ln w="9525">
          <a:noFill/>
        </a:ln>
      </xdr:spPr>
    </xdr:pic>
    <xdr:clientData/>
  </xdr:twoCellAnchor>
  <xdr:twoCellAnchor editAs="oneCell">
    <xdr:from>
      <xdr:col>0</xdr:col>
      <xdr:colOff>61595</xdr:colOff>
      <xdr:row>184</xdr:row>
      <xdr:rowOff>64135</xdr:rowOff>
    </xdr:from>
    <xdr:to>
      <xdr:col>0</xdr:col>
      <xdr:colOff>2127250</xdr:colOff>
      <xdr:row>184</xdr:row>
      <xdr:rowOff>1832610</xdr:rowOff>
    </xdr:to>
    <xdr:pic>
      <xdr:nvPicPr>
        <xdr:cNvPr id="24" name="图片 23">
          <a:extLst>
            <a:ext uri="{FF2B5EF4-FFF2-40B4-BE49-F238E27FC236}">
              <a16:creationId xmlns:a16="http://schemas.microsoft.com/office/drawing/2014/main" id="{00000000-0008-0000-4400-000018000000}"/>
            </a:ext>
          </a:extLst>
        </xdr:cNvPr>
        <xdr:cNvPicPr>
          <a:picLocks noChangeAspect="1"/>
        </xdr:cNvPicPr>
      </xdr:nvPicPr>
      <xdr:blipFill>
        <a:blip xmlns:r="http://schemas.openxmlformats.org/officeDocument/2006/relationships" r:embed="rId21"/>
        <a:stretch>
          <a:fillRect/>
        </a:stretch>
      </xdr:blipFill>
      <xdr:spPr>
        <a:xfrm>
          <a:off x="61595" y="306970430"/>
          <a:ext cx="2065655" cy="1768475"/>
        </a:xfrm>
        <a:prstGeom prst="rect">
          <a:avLst/>
        </a:prstGeom>
        <a:noFill/>
        <a:ln w="9525">
          <a:noFill/>
        </a:ln>
      </xdr:spPr>
    </xdr:pic>
    <xdr:clientData/>
  </xdr:twoCellAnchor>
  <xdr:twoCellAnchor editAs="oneCell">
    <xdr:from>
      <xdr:col>0</xdr:col>
      <xdr:colOff>56515</xdr:colOff>
      <xdr:row>186</xdr:row>
      <xdr:rowOff>50165</xdr:rowOff>
    </xdr:from>
    <xdr:to>
      <xdr:col>0</xdr:col>
      <xdr:colOff>2070100</xdr:colOff>
      <xdr:row>186</xdr:row>
      <xdr:rowOff>1851025</xdr:rowOff>
    </xdr:to>
    <xdr:pic>
      <xdr:nvPicPr>
        <xdr:cNvPr id="25" name="图片 24">
          <a:extLst>
            <a:ext uri="{FF2B5EF4-FFF2-40B4-BE49-F238E27FC236}">
              <a16:creationId xmlns:a16="http://schemas.microsoft.com/office/drawing/2014/main" id="{00000000-0008-0000-4400-000019000000}"/>
            </a:ext>
          </a:extLst>
        </xdr:cNvPr>
        <xdr:cNvPicPr>
          <a:picLocks noChangeAspect="1"/>
        </xdr:cNvPicPr>
      </xdr:nvPicPr>
      <xdr:blipFill>
        <a:blip xmlns:r="http://schemas.openxmlformats.org/officeDocument/2006/relationships" r:embed="rId22"/>
        <a:stretch>
          <a:fillRect/>
        </a:stretch>
      </xdr:blipFill>
      <xdr:spPr>
        <a:xfrm>
          <a:off x="56515" y="310766460"/>
          <a:ext cx="2013585" cy="1800860"/>
        </a:xfrm>
        <a:prstGeom prst="rect">
          <a:avLst/>
        </a:prstGeom>
        <a:noFill/>
        <a:ln w="9525">
          <a:noFill/>
        </a:ln>
      </xdr:spPr>
    </xdr:pic>
    <xdr:clientData/>
  </xdr:twoCellAnchor>
  <xdr:twoCellAnchor editAs="oneCell">
    <xdr:from>
      <xdr:col>0</xdr:col>
      <xdr:colOff>635</xdr:colOff>
      <xdr:row>155</xdr:row>
      <xdr:rowOff>258445</xdr:rowOff>
    </xdr:from>
    <xdr:to>
      <xdr:col>0</xdr:col>
      <xdr:colOff>2092325</xdr:colOff>
      <xdr:row>155</xdr:row>
      <xdr:rowOff>1744980</xdr:rowOff>
    </xdr:to>
    <xdr:pic>
      <xdr:nvPicPr>
        <xdr:cNvPr id="30" name="图片 29">
          <a:extLst>
            <a:ext uri="{FF2B5EF4-FFF2-40B4-BE49-F238E27FC236}">
              <a16:creationId xmlns:a16="http://schemas.microsoft.com/office/drawing/2014/main" id="{00000000-0008-0000-4400-00001E000000}"/>
            </a:ext>
          </a:extLst>
        </xdr:cNvPr>
        <xdr:cNvPicPr>
          <a:picLocks noChangeAspect="1"/>
        </xdr:cNvPicPr>
      </xdr:nvPicPr>
      <xdr:blipFill>
        <a:blip xmlns:r="http://schemas.openxmlformats.org/officeDocument/2006/relationships" r:embed="rId23"/>
        <a:stretch>
          <a:fillRect/>
        </a:stretch>
      </xdr:blipFill>
      <xdr:spPr>
        <a:xfrm>
          <a:off x="635" y="253850140"/>
          <a:ext cx="2091690" cy="1486535"/>
        </a:xfrm>
        <a:prstGeom prst="rect">
          <a:avLst/>
        </a:prstGeom>
        <a:noFill/>
        <a:ln w="9525">
          <a:noFill/>
        </a:ln>
      </xdr:spPr>
    </xdr:pic>
    <xdr:clientData/>
  </xdr:twoCellAnchor>
  <xdr:twoCellAnchor editAs="oneCell">
    <xdr:from>
      <xdr:col>0</xdr:col>
      <xdr:colOff>127000</xdr:colOff>
      <xdr:row>156</xdr:row>
      <xdr:rowOff>63500</xdr:rowOff>
    </xdr:from>
    <xdr:to>
      <xdr:col>0</xdr:col>
      <xdr:colOff>2043430</xdr:colOff>
      <xdr:row>156</xdr:row>
      <xdr:rowOff>1835150</xdr:rowOff>
    </xdr:to>
    <xdr:pic>
      <xdr:nvPicPr>
        <xdr:cNvPr id="31" name="图片 30">
          <a:extLst>
            <a:ext uri="{FF2B5EF4-FFF2-40B4-BE49-F238E27FC236}">
              <a16:creationId xmlns:a16="http://schemas.microsoft.com/office/drawing/2014/main" id="{00000000-0008-0000-4400-00001F000000}"/>
            </a:ext>
          </a:extLst>
        </xdr:cNvPr>
        <xdr:cNvPicPr>
          <a:picLocks noChangeAspect="1"/>
        </xdr:cNvPicPr>
      </xdr:nvPicPr>
      <xdr:blipFill>
        <a:blip xmlns:r="http://schemas.openxmlformats.org/officeDocument/2006/relationships" r:embed="rId24"/>
        <a:stretch>
          <a:fillRect/>
        </a:stretch>
      </xdr:blipFill>
      <xdr:spPr>
        <a:xfrm>
          <a:off x="127000" y="255560195"/>
          <a:ext cx="1916430" cy="1771650"/>
        </a:xfrm>
        <a:prstGeom prst="rect">
          <a:avLst/>
        </a:prstGeom>
        <a:noFill/>
        <a:ln w="9525">
          <a:noFill/>
        </a:ln>
      </xdr:spPr>
    </xdr:pic>
    <xdr:clientData/>
  </xdr:twoCellAnchor>
  <xdr:twoCellAnchor editAs="oneCell">
    <xdr:from>
      <xdr:col>0</xdr:col>
      <xdr:colOff>130175</xdr:colOff>
      <xdr:row>157</xdr:row>
      <xdr:rowOff>79375</xdr:rowOff>
    </xdr:from>
    <xdr:to>
      <xdr:col>0</xdr:col>
      <xdr:colOff>2044700</xdr:colOff>
      <xdr:row>157</xdr:row>
      <xdr:rowOff>1816735</xdr:rowOff>
    </xdr:to>
    <xdr:pic>
      <xdr:nvPicPr>
        <xdr:cNvPr id="32" name="图片 31">
          <a:extLst>
            <a:ext uri="{FF2B5EF4-FFF2-40B4-BE49-F238E27FC236}">
              <a16:creationId xmlns:a16="http://schemas.microsoft.com/office/drawing/2014/main" id="{00000000-0008-0000-4400-000020000000}"/>
            </a:ext>
          </a:extLst>
        </xdr:cNvPr>
        <xdr:cNvPicPr>
          <a:picLocks noChangeAspect="1"/>
        </xdr:cNvPicPr>
      </xdr:nvPicPr>
      <xdr:blipFill>
        <a:blip xmlns:r="http://schemas.openxmlformats.org/officeDocument/2006/relationships" r:embed="rId25"/>
        <a:stretch>
          <a:fillRect/>
        </a:stretch>
      </xdr:blipFill>
      <xdr:spPr>
        <a:xfrm>
          <a:off x="130175" y="257481070"/>
          <a:ext cx="1914525" cy="1737360"/>
        </a:xfrm>
        <a:prstGeom prst="rect">
          <a:avLst/>
        </a:prstGeom>
        <a:noFill/>
        <a:ln w="9525">
          <a:noFill/>
        </a:ln>
      </xdr:spPr>
    </xdr:pic>
    <xdr:clientData/>
  </xdr:twoCellAnchor>
  <xdr:twoCellAnchor editAs="oneCell">
    <xdr:from>
      <xdr:col>0</xdr:col>
      <xdr:colOff>9525</xdr:colOff>
      <xdr:row>158</xdr:row>
      <xdr:rowOff>176530</xdr:rowOff>
    </xdr:from>
    <xdr:to>
      <xdr:col>0</xdr:col>
      <xdr:colOff>2099945</xdr:colOff>
      <xdr:row>158</xdr:row>
      <xdr:rowOff>1708150</xdr:rowOff>
    </xdr:to>
    <xdr:pic>
      <xdr:nvPicPr>
        <xdr:cNvPr id="33" name="图片 32">
          <a:extLst>
            <a:ext uri="{FF2B5EF4-FFF2-40B4-BE49-F238E27FC236}">
              <a16:creationId xmlns:a16="http://schemas.microsoft.com/office/drawing/2014/main" id="{00000000-0008-0000-4400-000021000000}"/>
            </a:ext>
          </a:extLst>
        </xdr:cNvPr>
        <xdr:cNvPicPr>
          <a:picLocks noChangeAspect="1"/>
        </xdr:cNvPicPr>
      </xdr:nvPicPr>
      <xdr:blipFill>
        <a:blip xmlns:r="http://schemas.openxmlformats.org/officeDocument/2006/relationships" r:embed="rId26"/>
        <a:stretch>
          <a:fillRect/>
        </a:stretch>
      </xdr:blipFill>
      <xdr:spPr>
        <a:xfrm>
          <a:off x="9525" y="259483225"/>
          <a:ext cx="2090420" cy="1531620"/>
        </a:xfrm>
        <a:prstGeom prst="rect">
          <a:avLst/>
        </a:prstGeom>
        <a:noFill/>
        <a:ln w="9525">
          <a:noFill/>
        </a:ln>
      </xdr:spPr>
    </xdr:pic>
    <xdr:clientData/>
  </xdr:twoCellAnchor>
  <xdr:twoCellAnchor editAs="oneCell">
    <xdr:from>
      <xdr:col>0</xdr:col>
      <xdr:colOff>9525</xdr:colOff>
      <xdr:row>159</xdr:row>
      <xdr:rowOff>248920</xdr:rowOff>
    </xdr:from>
    <xdr:to>
      <xdr:col>0</xdr:col>
      <xdr:colOff>2129790</xdr:colOff>
      <xdr:row>159</xdr:row>
      <xdr:rowOff>1689735</xdr:rowOff>
    </xdr:to>
    <xdr:pic>
      <xdr:nvPicPr>
        <xdr:cNvPr id="34" name="图片 33">
          <a:extLst>
            <a:ext uri="{FF2B5EF4-FFF2-40B4-BE49-F238E27FC236}">
              <a16:creationId xmlns:a16="http://schemas.microsoft.com/office/drawing/2014/main" id="{00000000-0008-0000-4400-000022000000}"/>
            </a:ext>
          </a:extLst>
        </xdr:cNvPr>
        <xdr:cNvPicPr>
          <a:picLocks noChangeAspect="1"/>
        </xdr:cNvPicPr>
      </xdr:nvPicPr>
      <xdr:blipFill>
        <a:blip xmlns:r="http://schemas.openxmlformats.org/officeDocument/2006/relationships" r:embed="rId27"/>
        <a:stretch>
          <a:fillRect/>
        </a:stretch>
      </xdr:blipFill>
      <xdr:spPr>
        <a:xfrm>
          <a:off x="9525" y="261460615"/>
          <a:ext cx="2120265" cy="1440815"/>
        </a:xfrm>
        <a:prstGeom prst="rect">
          <a:avLst/>
        </a:prstGeom>
        <a:noFill/>
        <a:ln w="9525">
          <a:noFill/>
        </a:ln>
      </xdr:spPr>
    </xdr:pic>
    <xdr:clientData/>
  </xdr:twoCellAnchor>
  <xdr:twoCellAnchor editAs="oneCell">
    <xdr:from>
      <xdr:col>0</xdr:col>
      <xdr:colOff>635</xdr:colOff>
      <xdr:row>160</xdr:row>
      <xdr:rowOff>158750</xdr:rowOff>
    </xdr:from>
    <xdr:to>
      <xdr:col>0</xdr:col>
      <xdr:colOff>2123440</xdr:colOff>
      <xdr:row>160</xdr:row>
      <xdr:rowOff>1797050</xdr:rowOff>
    </xdr:to>
    <xdr:pic>
      <xdr:nvPicPr>
        <xdr:cNvPr id="36" name="图片 35">
          <a:extLst>
            <a:ext uri="{FF2B5EF4-FFF2-40B4-BE49-F238E27FC236}">
              <a16:creationId xmlns:a16="http://schemas.microsoft.com/office/drawing/2014/main" id="{00000000-0008-0000-4400-000024000000}"/>
            </a:ext>
          </a:extLst>
        </xdr:cNvPr>
        <xdr:cNvPicPr>
          <a:picLocks noChangeAspect="1"/>
        </xdr:cNvPicPr>
      </xdr:nvPicPr>
      <xdr:blipFill>
        <a:blip xmlns:r="http://schemas.openxmlformats.org/officeDocument/2006/relationships" r:embed="rId28"/>
        <a:stretch>
          <a:fillRect/>
        </a:stretch>
      </xdr:blipFill>
      <xdr:spPr>
        <a:xfrm>
          <a:off x="635" y="263275445"/>
          <a:ext cx="2122805" cy="1638300"/>
        </a:xfrm>
        <a:prstGeom prst="rect">
          <a:avLst/>
        </a:prstGeom>
        <a:noFill/>
        <a:ln w="9525">
          <a:noFill/>
        </a:ln>
      </xdr:spPr>
    </xdr:pic>
    <xdr:clientData/>
  </xdr:twoCellAnchor>
  <xdr:twoCellAnchor editAs="oneCell">
    <xdr:from>
      <xdr:col>0</xdr:col>
      <xdr:colOff>635</xdr:colOff>
      <xdr:row>161</xdr:row>
      <xdr:rowOff>219075</xdr:rowOff>
    </xdr:from>
    <xdr:to>
      <xdr:col>0</xdr:col>
      <xdr:colOff>2103120</xdr:colOff>
      <xdr:row>161</xdr:row>
      <xdr:rowOff>1766570</xdr:rowOff>
    </xdr:to>
    <xdr:pic>
      <xdr:nvPicPr>
        <xdr:cNvPr id="37" name="图片 36">
          <a:extLst>
            <a:ext uri="{FF2B5EF4-FFF2-40B4-BE49-F238E27FC236}">
              <a16:creationId xmlns:a16="http://schemas.microsoft.com/office/drawing/2014/main" id="{00000000-0008-0000-4400-000025000000}"/>
            </a:ext>
          </a:extLst>
        </xdr:cNvPr>
        <xdr:cNvPicPr>
          <a:picLocks noChangeAspect="1"/>
        </xdr:cNvPicPr>
      </xdr:nvPicPr>
      <xdr:blipFill>
        <a:blip xmlns:r="http://schemas.openxmlformats.org/officeDocument/2006/relationships" r:embed="rId29"/>
        <a:stretch>
          <a:fillRect/>
        </a:stretch>
      </xdr:blipFill>
      <xdr:spPr>
        <a:xfrm>
          <a:off x="635" y="265240770"/>
          <a:ext cx="2102485" cy="1547495"/>
        </a:xfrm>
        <a:prstGeom prst="rect">
          <a:avLst/>
        </a:prstGeom>
        <a:noFill/>
        <a:ln w="9525">
          <a:noFill/>
        </a:ln>
      </xdr:spPr>
    </xdr:pic>
    <xdr:clientData/>
  </xdr:twoCellAnchor>
  <xdr:twoCellAnchor editAs="oneCell">
    <xdr:from>
      <xdr:col>0</xdr:col>
      <xdr:colOff>222885</xdr:colOff>
      <xdr:row>162</xdr:row>
      <xdr:rowOff>64135</xdr:rowOff>
    </xdr:from>
    <xdr:to>
      <xdr:col>0</xdr:col>
      <xdr:colOff>1993265</xdr:colOff>
      <xdr:row>162</xdr:row>
      <xdr:rowOff>1856105</xdr:rowOff>
    </xdr:to>
    <xdr:pic>
      <xdr:nvPicPr>
        <xdr:cNvPr id="38" name="图片 37">
          <a:extLst>
            <a:ext uri="{FF2B5EF4-FFF2-40B4-BE49-F238E27FC236}">
              <a16:creationId xmlns:a16="http://schemas.microsoft.com/office/drawing/2014/main" id="{00000000-0008-0000-4400-000026000000}"/>
            </a:ext>
          </a:extLst>
        </xdr:cNvPr>
        <xdr:cNvPicPr>
          <a:picLocks noChangeAspect="1"/>
        </xdr:cNvPicPr>
      </xdr:nvPicPr>
      <xdr:blipFill>
        <a:blip xmlns:r="http://schemas.openxmlformats.org/officeDocument/2006/relationships" r:embed="rId30"/>
        <a:stretch>
          <a:fillRect/>
        </a:stretch>
      </xdr:blipFill>
      <xdr:spPr>
        <a:xfrm>
          <a:off x="222885" y="266990830"/>
          <a:ext cx="1770380" cy="1791970"/>
        </a:xfrm>
        <a:prstGeom prst="rect">
          <a:avLst/>
        </a:prstGeom>
        <a:noFill/>
        <a:ln w="9525">
          <a:noFill/>
        </a:ln>
      </xdr:spPr>
    </xdr:pic>
    <xdr:clientData/>
  </xdr:twoCellAnchor>
  <xdr:twoCellAnchor editAs="oneCell">
    <xdr:from>
      <xdr:col>0</xdr:col>
      <xdr:colOff>173355</xdr:colOff>
      <xdr:row>187</xdr:row>
      <xdr:rowOff>43815</xdr:rowOff>
    </xdr:from>
    <xdr:to>
      <xdr:col>0</xdr:col>
      <xdr:colOff>2046605</xdr:colOff>
      <xdr:row>187</xdr:row>
      <xdr:rowOff>1870075</xdr:rowOff>
    </xdr:to>
    <xdr:pic>
      <xdr:nvPicPr>
        <xdr:cNvPr id="46" name="图片 45">
          <a:extLst>
            <a:ext uri="{FF2B5EF4-FFF2-40B4-BE49-F238E27FC236}">
              <a16:creationId xmlns:a16="http://schemas.microsoft.com/office/drawing/2014/main" id="{00000000-0008-0000-4400-00002E000000}"/>
            </a:ext>
          </a:extLst>
        </xdr:cNvPr>
        <xdr:cNvPicPr>
          <a:picLocks noChangeAspect="1"/>
        </xdr:cNvPicPr>
      </xdr:nvPicPr>
      <xdr:blipFill>
        <a:blip xmlns:r="http://schemas.openxmlformats.org/officeDocument/2006/relationships" r:embed="rId31"/>
        <a:stretch>
          <a:fillRect/>
        </a:stretch>
      </xdr:blipFill>
      <xdr:spPr>
        <a:xfrm>
          <a:off x="173355" y="312665110"/>
          <a:ext cx="1873250" cy="1826260"/>
        </a:xfrm>
        <a:prstGeom prst="rect">
          <a:avLst/>
        </a:prstGeom>
        <a:noFill/>
        <a:ln w="9525">
          <a:noFill/>
        </a:ln>
      </xdr:spPr>
    </xdr:pic>
    <xdr:clientData/>
  </xdr:twoCellAnchor>
  <xdr:twoCellAnchor editAs="oneCell">
    <xdr:from>
      <xdr:col>0</xdr:col>
      <xdr:colOff>9525</xdr:colOff>
      <xdr:row>190</xdr:row>
      <xdr:rowOff>191770</xdr:rowOff>
    </xdr:from>
    <xdr:to>
      <xdr:col>0</xdr:col>
      <xdr:colOff>2138045</xdr:colOff>
      <xdr:row>190</xdr:row>
      <xdr:rowOff>1816735</xdr:rowOff>
    </xdr:to>
    <xdr:pic>
      <xdr:nvPicPr>
        <xdr:cNvPr id="47" name="图片 46">
          <a:extLst>
            <a:ext uri="{FF2B5EF4-FFF2-40B4-BE49-F238E27FC236}">
              <a16:creationId xmlns:a16="http://schemas.microsoft.com/office/drawing/2014/main" id="{00000000-0008-0000-4400-00002F000000}"/>
            </a:ext>
          </a:extLst>
        </xdr:cNvPr>
        <xdr:cNvPicPr>
          <a:picLocks noChangeAspect="1"/>
        </xdr:cNvPicPr>
      </xdr:nvPicPr>
      <xdr:blipFill>
        <a:blip xmlns:r="http://schemas.openxmlformats.org/officeDocument/2006/relationships" r:embed="rId32"/>
        <a:stretch>
          <a:fillRect/>
        </a:stretch>
      </xdr:blipFill>
      <xdr:spPr>
        <a:xfrm>
          <a:off x="9525" y="318528065"/>
          <a:ext cx="2128520" cy="1624965"/>
        </a:xfrm>
        <a:prstGeom prst="rect">
          <a:avLst/>
        </a:prstGeom>
        <a:noFill/>
        <a:ln w="9525">
          <a:noFill/>
        </a:ln>
      </xdr:spPr>
    </xdr:pic>
    <xdr:clientData/>
  </xdr:twoCellAnchor>
  <xdr:twoCellAnchor editAs="oneCell">
    <xdr:from>
      <xdr:col>0</xdr:col>
      <xdr:colOff>9525</xdr:colOff>
      <xdr:row>192</xdr:row>
      <xdr:rowOff>223520</xdr:rowOff>
    </xdr:from>
    <xdr:to>
      <xdr:col>0</xdr:col>
      <xdr:colOff>2136775</xdr:colOff>
      <xdr:row>192</xdr:row>
      <xdr:rowOff>1646555</xdr:rowOff>
    </xdr:to>
    <xdr:pic>
      <xdr:nvPicPr>
        <xdr:cNvPr id="49" name="图片 48">
          <a:extLst>
            <a:ext uri="{FF2B5EF4-FFF2-40B4-BE49-F238E27FC236}">
              <a16:creationId xmlns:a16="http://schemas.microsoft.com/office/drawing/2014/main" id="{00000000-0008-0000-4400-000031000000}"/>
            </a:ext>
          </a:extLst>
        </xdr:cNvPr>
        <xdr:cNvPicPr>
          <a:picLocks noChangeAspect="1"/>
        </xdr:cNvPicPr>
      </xdr:nvPicPr>
      <xdr:blipFill>
        <a:blip xmlns:r="http://schemas.openxmlformats.org/officeDocument/2006/relationships" r:embed="rId33"/>
        <a:stretch>
          <a:fillRect/>
        </a:stretch>
      </xdr:blipFill>
      <xdr:spPr>
        <a:xfrm>
          <a:off x="9525" y="322369815"/>
          <a:ext cx="2127250" cy="1423035"/>
        </a:xfrm>
        <a:prstGeom prst="rect">
          <a:avLst/>
        </a:prstGeom>
        <a:noFill/>
        <a:ln w="9525">
          <a:noFill/>
        </a:ln>
      </xdr:spPr>
    </xdr:pic>
    <xdr:clientData/>
  </xdr:twoCellAnchor>
  <xdr:twoCellAnchor editAs="oneCell">
    <xdr:from>
      <xdr:col>0</xdr:col>
      <xdr:colOff>76200</xdr:colOff>
      <xdr:row>193</xdr:row>
      <xdr:rowOff>227965</xdr:rowOff>
    </xdr:from>
    <xdr:to>
      <xdr:col>0</xdr:col>
      <xdr:colOff>2127250</xdr:colOff>
      <xdr:row>193</xdr:row>
      <xdr:rowOff>1661795</xdr:rowOff>
    </xdr:to>
    <xdr:pic>
      <xdr:nvPicPr>
        <xdr:cNvPr id="50" name="图片 49">
          <a:extLst>
            <a:ext uri="{FF2B5EF4-FFF2-40B4-BE49-F238E27FC236}">
              <a16:creationId xmlns:a16="http://schemas.microsoft.com/office/drawing/2014/main" id="{00000000-0008-0000-4400-000032000000}"/>
            </a:ext>
          </a:extLst>
        </xdr:cNvPr>
        <xdr:cNvPicPr>
          <a:picLocks noChangeAspect="1"/>
        </xdr:cNvPicPr>
      </xdr:nvPicPr>
      <xdr:blipFill>
        <a:blip xmlns:r="http://schemas.openxmlformats.org/officeDocument/2006/relationships" r:embed="rId34"/>
        <a:stretch>
          <a:fillRect/>
        </a:stretch>
      </xdr:blipFill>
      <xdr:spPr>
        <a:xfrm>
          <a:off x="76200" y="324279260"/>
          <a:ext cx="2051050" cy="1433830"/>
        </a:xfrm>
        <a:prstGeom prst="rect">
          <a:avLst/>
        </a:prstGeom>
        <a:noFill/>
        <a:ln w="9525">
          <a:noFill/>
        </a:ln>
      </xdr:spPr>
    </xdr:pic>
    <xdr:clientData/>
  </xdr:twoCellAnchor>
  <xdr:twoCellAnchor editAs="oneCell">
    <xdr:from>
      <xdr:col>0</xdr:col>
      <xdr:colOff>9525</xdr:colOff>
      <xdr:row>194</xdr:row>
      <xdr:rowOff>211455</xdr:rowOff>
    </xdr:from>
    <xdr:to>
      <xdr:col>0</xdr:col>
      <xdr:colOff>2128520</xdr:colOff>
      <xdr:row>194</xdr:row>
      <xdr:rowOff>1668780</xdr:rowOff>
    </xdr:to>
    <xdr:pic>
      <xdr:nvPicPr>
        <xdr:cNvPr id="51" name="图片 50">
          <a:extLst>
            <a:ext uri="{FF2B5EF4-FFF2-40B4-BE49-F238E27FC236}">
              <a16:creationId xmlns:a16="http://schemas.microsoft.com/office/drawing/2014/main" id="{00000000-0008-0000-4400-000033000000}"/>
            </a:ext>
          </a:extLst>
        </xdr:cNvPr>
        <xdr:cNvPicPr>
          <a:picLocks noChangeAspect="1"/>
        </xdr:cNvPicPr>
      </xdr:nvPicPr>
      <xdr:blipFill>
        <a:blip xmlns:r="http://schemas.openxmlformats.org/officeDocument/2006/relationships" r:embed="rId35"/>
        <a:stretch>
          <a:fillRect/>
        </a:stretch>
      </xdr:blipFill>
      <xdr:spPr>
        <a:xfrm>
          <a:off x="9525" y="326167750"/>
          <a:ext cx="2118995" cy="1457325"/>
        </a:xfrm>
        <a:prstGeom prst="rect">
          <a:avLst/>
        </a:prstGeom>
        <a:noFill/>
        <a:ln w="9525">
          <a:noFill/>
        </a:ln>
      </xdr:spPr>
    </xdr:pic>
    <xdr:clientData/>
  </xdr:twoCellAnchor>
  <xdr:twoCellAnchor editAs="oneCell">
    <xdr:from>
      <xdr:col>0</xdr:col>
      <xdr:colOff>9525</xdr:colOff>
      <xdr:row>195</xdr:row>
      <xdr:rowOff>157480</xdr:rowOff>
    </xdr:from>
    <xdr:to>
      <xdr:col>0</xdr:col>
      <xdr:colOff>2123440</xdr:colOff>
      <xdr:row>195</xdr:row>
      <xdr:rowOff>1705610</xdr:rowOff>
    </xdr:to>
    <xdr:pic>
      <xdr:nvPicPr>
        <xdr:cNvPr id="52" name="图片 51">
          <a:extLst>
            <a:ext uri="{FF2B5EF4-FFF2-40B4-BE49-F238E27FC236}">
              <a16:creationId xmlns:a16="http://schemas.microsoft.com/office/drawing/2014/main" id="{00000000-0008-0000-4400-000034000000}"/>
            </a:ext>
          </a:extLst>
        </xdr:cNvPr>
        <xdr:cNvPicPr>
          <a:picLocks noChangeAspect="1"/>
        </xdr:cNvPicPr>
      </xdr:nvPicPr>
      <xdr:blipFill>
        <a:blip xmlns:r="http://schemas.openxmlformats.org/officeDocument/2006/relationships" r:embed="rId36"/>
        <a:stretch>
          <a:fillRect/>
        </a:stretch>
      </xdr:blipFill>
      <xdr:spPr>
        <a:xfrm>
          <a:off x="9525" y="328018775"/>
          <a:ext cx="2113915" cy="1548130"/>
        </a:xfrm>
        <a:prstGeom prst="rect">
          <a:avLst/>
        </a:prstGeom>
        <a:noFill/>
        <a:ln w="9525">
          <a:noFill/>
        </a:ln>
      </xdr:spPr>
    </xdr:pic>
    <xdr:clientData/>
  </xdr:twoCellAnchor>
  <xdr:twoCellAnchor editAs="oneCell">
    <xdr:from>
      <xdr:col>0</xdr:col>
      <xdr:colOff>635</xdr:colOff>
      <xdr:row>196</xdr:row>
      <xdr:rowOff>244475</xdr:rowOff>
    </xdr:from>
    <xdr:to>
      <xdr:col>0</xdr:col>
      <xdr:colOff>2121535</xdr:colOff>
      <xdr:row>196</xdr:row>
      <xdr:rowOff>1657985</xdr:rowOff>
    </xdr:to>
    <xdr:pic>
      <xdr:nvPicPr>
        <xdr:cNvPr id="53" name="图片 52">
          <a:extLst>
            <a:ext uri="{FF2B5EF4-FFF2-40B4-BE49-F238E27FC236}">
              <a16:creationId xmlns:a16="http://schemas.microsoft.com/office/drawing/2014/main" id="{00000000-0008-0000-4400-000035000000}"/>
            </a:ext>
          </a:extLst>
        </xdr:cNvPr>
        <xdr:cNvPicPr>
          <a:picLocks noChangeAspect="1"/>
        </xdr:cNvPicPr>
      </xdr:nvPicPr>
      <xdr:blipFill>
        <a:blip xmlns:r="http://schemas.openxmlformats.org/officeDocument/2006/relationships" r:embed="rId37"/>
        <a:stretch>
          <a:fillRect/>
        </a:stretch>
      </xdr:blipFill>
      <xdr:spPr>
        <a:xfrm>
          <a:off x="635" y="330010770"/>
          <a:ext cx="2120900" cy="1413510"/>
        </a:xfrm>
        <a:prstGeom prst="rect">
          <a:avLst/>
        </a:prstGeom>
        <a:noFill/>
        <a:ln w="9525">
          <a:noFill/>
        </a:ln>
      </xdr:spPr>
    </xdr:pic>
    <xdr:clientData/>
  </xdr:twoCellAnchor>
  <xdr:twoCellAnchor editAs="oneCell">
    <xdr:from>
      <xdr:col>0</xdr:col>
      <xdr:colOff>635</xdr:colOff>
      <xdr:row>197</xdr:row>
      <xdr:rowOff>256540</xdr:rowOff>
    </xdr:from>
    <xdr:to>
      <xdr:col>0</xdr:col>
      <xdr:colOff>2126615</xdr:colOff>
      <xdr:row>197</xdr:row>
      <xdr:rowOff>1640840</xdr:rowOff>
    </xdr:to>
    <xdr:pic>
      <xdr:nvPicPr>
        <xdr:cNvPr id="54" name="图片 53">
          <a:extLst>
            <a:ext uri="{FF2B5EF4-FFF2-40B4-BE49-F238E27FC236}">
              <a16:creationId xmlns:a16="http://schemas.microsoft.com/office/drawing/2014/main" id="{00000000-0008-0000-4400-000036000000}"/>
            </a:ext>
          </a:extLst>
        </xdr:cNvPr>
        <xdr:cNvPicPr>
          <a:picLocks noChangeAspect="1"/>
        </xdr:cNvPicPr>
      </xdr:nvPicPr>
      <xdr:blipFill>
        <a:blip xmlns:r="http://schemas.openxmlformats.org/officeDocument/2006/relationships" r:embed="rId38"/>
        <a:stretch>
          <a:fillRect/>
        </a:stretch>
      </xdr:blipFill>
      <xdr:spPr>
        <a:xfrm>
          <a:off x="635" y="331927835"/>
          <a:ext cx="2125980" cy="1384300"/>
        </a:xfrm>
        <a:prstGeom prst="rect">
          <a:avLst/>
        </a:prstGeom>
        <a:noFill/>
        <a:ln w="9525">
          <a:noFill/>
        </a:ln>
      </xdr:spPr>
    </xdr:pic>
    <xdr:clientData/>
  </xdr:twoCellAnchor>
  <xdr:twoCellAnchor editAs="oneCell">
    <xdr:from>
      <xdr:col>0</xdr:col>
      <xdr:colOff>9525</xdr:colOff>
      <xdr:row>198</xdr:row>
      <xdr:rowOff>198755</xdr:rowOff>
    </xdr:from>
    <xdr:to>
      <xdr:col>0</xdr:col>
      <xdr:colOff>2129155</xdr:colOff>
      <xdr:row>198</xdr:row>
      <xdr:rowOff>1758315</xdr:rowOff>
    </xdr:to>
    <xdr:pic>
      <xdr:nvPicPr>
        <xdr:cNvPr id="55" name="图片 54">
          <a:extLst>
            <a:ext uri="{FF2B5EF4-FFF2-40B4-BE49-F238E27FC236}">
              <a16:creationId xmlns:a16="http://schemas.microsoft.com/office/drawing/2014/main" id="{00000000-0008-0000-4400-000037000000}"/>
            </a:ext>
          </a:extLst>
        </xdr:cNvPr>
        <xdr:cNvPicPr>
          <a:picLocks noChangeAspect="1"/>
        </xdr:cNvPicPr>
      </xdr:nvPicPr>
      <xdr:blipFill>
        <a:blip xmlns:r="http://schemas.openxmlformats.org/officeDocument/2006/relationships" r:embed="rId39"/>
        <a:stretch>
          <a:fillRect/>
        </a:stretch>
      </xdr:blipFill>
      <xdr:spPr>
        <a:xfrm>
          <a:off x="9525" y="333775050"/>
          <a:ext cx="2119630" cy="1559560"/>
        </a:xfrm>
        <a:prstGeom prst="rect">
          <a:avLst/>
        </a:prstGeom>
        <a:noFill/>
        <a:ln w="9525">
          <a:noFill/>
        </a:ln>
      </xdr:spPr>
    </xdr:pic>
    <xdr:clientData/>
  </xdr:twoCellAnchor>
  <xdr:twoCellAnchor editAs="oneCell">
    <xdr:from>
      <xdr:col>0</xdr:col>
      <xdr:colOff>66675</xdr:colOff>
      <xdr:row>200</xdr:row>
      <xdr:rowOff>113665</xdr:rowOff>
    </xdr:from>
    <xdr:to>
      <xdr:col>0</xdr:col>
      <xdr:colOff>2115185</xdr:colOff>
      <xdr:row>200</xdr:row>
      <xdr:rowOff>1790065</xdr:rowOff>
    </xdr:to>
    <xdr:pic>
      <xdr:nvPicPr>
        <xdr:cNvPr id="56" name="图片 55">
          <a:extLst>
            <a:ext uri="{FF2B5EF4-FFF2-40B4-BE49-F238E27FC236}">
              <a16:creationId xmlns:a16="http://schemas.microsoft.com/office/drawing/2014/main" id="{00000000-0008-0000-4400-000038000000}"/>
            </a:ext>
          </a:extLst>
        </xdr:cNvPr>
        <xdr:cNvPicPr>
          <a:picLocks noChangeAspect="1"/>
        </xdr:cNvPicPr>
      </xdr:nvPicPr>
      <xdr:blipFill>
        <a:blip xmlns:r="http://schemas.openxmlformats.org/officeDocument/2006/relationships" r:embed="rId40"/>
        <a:stretch>
          <a:fillRect/>
        </a:stretch>
      </xdr:blipFill>
      <xdr:spPr>
        <a:xfrm>
          <a:off x="66675" y="337499960"/>
          <a:ext cx="2048510" cy="1676400"/>
        </a:xfrm>
        <a:prstGeom prst="rect">
          <a:avLst/>
        </a:prstGeom>
        <a:noFill/>
        <a:ln w="9525">
          <a:noFill/>
        </a:ln>
      </xdr:spPr>
    </xdr:pic>
    <xdr:clientData/>
  </xdr:twoCellAnchor>
  <xdr:twoCellAnchor editAs="oneCell">
    <xdr:from>
      <xdr:col>0</xdr:col>
      <xdr:colOff>635</xdr:colOff>
      <xdr:row>199</xdr:row>
      <xdr:rowOff>311150</xdr:rowOff>
    </xdr:from>
    <xdr:to>
      <xdr:col>0</xdr:col>
      <xdr:colOff>2125345</xdr:colOff>
      <xdr:row>199</xdr:row>
      <xdr:rowOff>1720215</xdr:rowOff>
    </xdr:to>
    <xdr:pic>
      <xdr:nvPicPr>
        <xdr:cNvPr id="57" name="图片 56">
          <a:extLst>
            <a:ext uri="{FF2B5EF4-FFF2-40B4-BE49-F238E27FC236}">
              <a16:creationId xmlns:a16="http://schemas.microsoft.com/office/drawing/2014/main" id="{00000000-0008-0000-4400-000039000000}"/>
            </a:ext>
          </a:extLst>
        </xdr:cNvPr>
        <xdr:cNvPicPr>
          <a:picLocks noChangeAspect="1"/>
        </xdr:cNvPicPr>
      </xdr:nvPicPr>
      <xdr:blipFill>
        <a:blip xmlns:r="http://schemas.openxmlformats.org/officeDocument/2006/relationships" r:embed="rId41"/>
        <a:stretch>
          <a:fillRect/>
        </a:stretch>
      </xdr:blipFill>
      <xdr:spPr>
        <a:xfrm>
          <a:off x="635" y="335792445"/>
          <a:ext cx="2124710" cy="1409065"/>
        </a:xfrm>
        <a:prstGeom prst="rect">
          <a:avLst/>
        </a:prstGeom>
        <a:noFill/>
        <a:ln w="9525">
          <a:noFill/>
        </a:ln>
      </xdr:spPr>
    </xdr:pic>
    <xdr:clientData/>
  </xdr:twoCellAnchor>
  <xdr:twoCellAnchor editAs="oneCell">
    <xdr:from>
      <xdr:col>0</xdr:col>
      <xdr:colOff>30480</xdr:colOff>
      <xdr:row>201</xdr:row>
      <xdr:rowOff>174625</xdr:rowOff>
    </xdr:from>
    <xdr:to>
      <xdr:col>0</xdr:col>
      <xdr:colOff>2148205</xdr:colOff>
      <xdr:row>201</xdr:row>
      <xdr:rowOff>1797050</xdr:rowOff>
    </xdr:to>
    <xdr:pic>
      <xdr:nvPicPr>
        <xdr:cNvPr id="58" name="图片 57">
          <a:extLst>
            <a:ext uri="{FF2B5EF4-FFF2-40B4-BE49-F238E27FC236}">
              <a16:creationId xmlns:a16="http://schemas.microsoft.com/office/drawing/2014/main" id="{00000000-0008-0000-4400-00003A000000}"/>
            </a:ext>
          </a:extLst>
        </xdr:cNvPr>
        <xdr:cNvPicPr>
          <a:picLocks noChangeAspect="1"/>
        </xdr:cNvPicPr>
      </xdr:nvPicPr>
      <xdr:blipFill>
        <a:blip xmlns:r="http://schemas.openxmlformats.org/officeDocument/2006/relationships" r:embed="rId42"/>
        <a:stretch>
          <a:fillRect/>
        </a:stretch>
      </xdr:blipFill>
      <xdr:spPr>
        <a:xfrm>
          <a:off x="30480" y="339465920"/>
          <a:ext cx="2117725" cy="1622425"/>
        </a:xfrm>
        <a:prstGeom prst="rect">
          <a:avLst/>
        </a:prstGeom>
        <a:noFill/>
        <a:ln w="9525">
          <a:noFill/>
        </a:ln>
      </xdr:spPr>
    </xdr:pic>
    <xdr:clientData/>
  </xdr:twoCellAnchor>
  <xdr:twoCellAnchor editAs="oneCell">
    <xdr:from>
      <xdr:col>0</xdr:col>
      <xdr:colOff>9525</xdr:colOff>
      <xdr:row>202</xdr:row>
      <xdr:rowOff>130175</xdr:rowOff>
    </xdr:from>
    <xdr:to>
      <xdr:col>0</xdr:col>
      <xdr:colOff>2124710</xdr:colOff>
      <xdr:row>202</xdr:row>
      <xdr:rowOff>1757045</xdr:rowOff>
    </xdr:to>
    <xdr:pic>
      <xdr:nvPicPr>
        <xdr:cNvPr id="59" name="图片 58">
          <a:extLst>
            <a:ext uri="{FF2B5EF4-FFF2-40B4-BE49-F238E27FC236}">
              <a16:creationId xmlns:a16="http://schemas.microsoft.com/office/drawing/2014/main" id="{00000000-0008-0000-4400-00003B000000}"/>
            </a:ext>
          </a:extLst>
        </xdr:cNvPr>
        <xdr:cNvPicPr>
          <a:picLocks noChangeAspect="1"/>
        </xdr:cNvPicPr>
      </xdr:nvPicPr>
      <xdr:blipFill>
        <a:blip xmlns:r="http://schemas.openxmlformats.org/officeDocument/2006/relationships" r:embed="rId43"/>
        <a:stretch>
          <a:fillRect/>
        </a:stretch>
      </xdr:blipFill>
      <xdr:spPr>
        <a:xfrm>
          <a:off x="9525" y="341326470"/>
          <a:ext cx="2115185" cy="1626870"/>
        </a:xfrm>
        <a:prstGeom prst="rect">
          <a:avLst/>
        </a:prstGeom>
        <a:noFill/>
        <a:ln w="9525">
          <a:noFill/>
        </a:ln>
      </xdr:spPr>
    </xdr:pic>
    <xdr:clientData/>
  </xdr:twoCellAnchor>
  <xdr:twoCellAnchor editAs="oneCell">
    <xdr:from>
      <xdr:col>0</xdr:col>
      <xdr:colOff>117475</xdr:colOff>
      <xdr:row>203</xdr:row>
      <xdr:rowOff>42545</xdr:rowOff>
    </xdr:from>
    <xdr:to>
      <xdr:col>0</xdr:col>
      <xdr:colOff>2122170</xdr:colOff>
      <xdr:row>203</xdr:row>
      <xdr:rowOff>1864995</xdr:rowOff>
    </xdr:to>
    <xdr:pic>
      <xdr:nvPicPr>
        <xdr:cNvPr id="60" name="图片 59">
          <a:extLst>
            <a:ext uri="{FF2B5EF4-FFF2-40B4-BE49-F238E27FC236}">
              <a16:creationId xmlns:a16="http://schemas.microsoft.com/office/drawing/2014/main" id="{00000000-0008-0000-4400-00003C000000}"/>
            </a:ext>
          </a:extLst>
        </xdr:cNvPr>
        <xdr:cNvPicPr>
          <a:picLocks noChangeAspect="1"/>
        </xdr:cNvPicPr>
      </xdr:nvPicPr>
      <xdr:blipFill>
        <a:blip xmlns:r="http://schemas.openxmlformats.org/officeDocument/2006/relationships" r:embed="rId44"/>
        <a:stretch>
          <a:fillRect/>
        </a:stretch>
      </xdr:blipFill>
      <xdr:spPr>
        <a:xfrm>
          <a:off x="117475" y="343143840"/>
          <a:ext cx="2004695" cy="1822450"/>
        </a:xfrm>
        <a:prstGeom prst="rect">
          <a:avLst/>
        </a:prstGeom>
        <a:noFill/>
        <a:ln w="9525">
          <a:noFill/>
        </a:ln>
      </xdr:spPr>
    </xdr:pic>
    <xdr:clientData/>
  </xdr:twoCellAnchor>
  <xdr:twoCellAnchor editAs="oneCell">
    <xdr:from>
      <xdr:col>0</xdr:col>
      <xdr:colOff>9525</xdr:colOff>
      <xdr:row>205</xdr:row>
      <xdr:rowOff>100965</xdr:rowOff>
    </xdr:from>
    <xdr:to>
      <xdr:col>0</xdr:col>
      <xdr:colOff>2122170</xdr:colOff>
      <xdr:row>205</xdr:row>
      <xdr:rowOff>1789430</xdr:rowOff>
    </xdr:to>
    <xdr:pic>
      <xdr:nvPicPr>
        <xdr:cNvPr id="61" name="图片 60">
          <a:extLst>
            <a:ext uri="{FF2B5EF4-FFF2-40B4-BE49-F238E27FC236}">
              <a16:creationId xmlns:a16="http://schemas.microsoft.com/office/drawing/2014/main" id="{00000000-0008-0000-4400-00003D000000}"/>
            </a:ext>
          </a:extLst>
        </xdr:cNvPr>
        <xdr:cNvPicPr>
          <a:picLocks noChangeAspect="1"/>
        </xdr:cNvPicPr>
      </xdr:nvPicPr>
      <xdr:blipFill>
        <a:blip xmlns:r="http://schemas.openxmlformats.org/officeDocument/2006/relationships" r:embed="rId45"/>
        <a:stretch>
          <a:fillRect/>
        </a:stretch>
      </xdr:blipFill>
      <xdr:spPr>
        <a:xfrm>
          <a:off x="9525" y="347012260"/>
          <a:ext cx="2112645" cy="1688465"/>
        </a:xfrm>
        <a:prstGeom prst="rect">
          <a:avLst/>
        </a:prstGeom>
        <a:noFill/>
        <a:ln w="9525">
          <a:noFill/>
        </a:ln>
      </xdr:spPr>
    </xdr:pic>
    <xdr:clientData/>
  </xdr:twoCellAnchor>
  <xdr:twoCellAnchor editAs="oneCell">
    <xdr:from>
      <xdr:col>0</xdr:col>
      <xdr:colOff>3175</xdr:colOff>
      <xdr:row>209</xdr:row>
      <xdr:rowOff>131445</xdr:rowOff>
    </xdr:from>
    <xdr:to>
      <xdr:col>0</xdr:col>
      <xdr:colOff>2103120</xdr:colOff>
      <xdr:row>209</xdr:row>
      <xdr:rowOff>1760855</xdr:rowOff>
    </xdr:to>
    <xdr:pic>
      <xdr:nvPicPr>
        <xdr:cNvPr id="62" name="图片 61">
          <a:extLst>
            <a:ext uri="{FF2B5EF4-FFF2-40B4-BE49-F238E27FC236}">
              <a16:creationId xmlns:a16="http://schemas.microsoft.com/office/drawing/2014/main" id="{00000000-0008-0000-4400-00003E000000}"/>
            </a:ext>
          </a:extLst>
        </xdr:cNvPr>
        <xdr:cNvPicPr>
          <a:picLocks noChangeAspect="1"/>
        </xdr:cNvPicPr>
      </xdr:nvPicPr>
      <xdr:blipFill>
        <a:blip xmlns:r="http://schemas.openxmlformats.org/officeDocument/2006/relationships" r:embed="rId46"/>
        <a:stretch>
          <a:fillRect/>
        </a:stretch>
      </xdr:blipFill>
      <xdr:spPr>
        <a:xfrm>
          <a:off x="3175" y="354662740"/>
          <a:ext cx="2099945" cy="1629410"/>
        </a:xfrm>
        <a:prstGeom prst="rect">
          <a:avLst/>
        </a:prstGeom>
        <a:noFill/>
        <a:ln w="9525">
          <a:noFill/>
        </a:ln>
      </xdr:spPr>
    </xdr:pic>
    <xdr:clientData/>
  </xdr:twoCellAnchor>
  <xdr:twoCellAnchor editAs="oneCell">
    <xdr:from>
      <xdr:col>0</xdr:col>
      <xdr:colOff>635</xdr:colOff>
      <xdr:row>206</xdr:row>
      <xdr:rowOff>113030</xdr:rowOff>
    </xdr:from>
    <xdr:to>
      <xdr:col>0</xdr:col>
      <xdr:colOff>2120265</xdr:colOff>
      <xdr:row>206</xdr:row>
      <xdr:rowOff>1779905</xdr:rowOff>
    </xdr:to>
    <xdr:pic>
      <xdr:nvPicPr>
        <xdr:cNvPr id="63" name="图片 62">
          <a:extLst>
            <a:ext uri="{FF2B5EF4-FFF2-40B4-BE49-F238E27FC236}">
              <a16:creationId xmlns:a16="http://schemas.microsoft.com/office/drawing/2014/main" id="{00000000-0008-0000-4400-00003F000000}"/>
            </a:ext>
          </a:extLst>
        </xdr:cNvPr>
        <xdr:cNvPicPr>
          <a:picLocks noChangeAspect="1"/>
        </xdr:cNvPicPr>
      </xdr:nvPicPr>
      <xdr:blipFill>
        <a:blip xmlns:r="http://schemas.openxmlformats.org/officeDocument/2006/relationships" r:embed="rId47"/>
        <a:stretch>
          <a:fillRect/>
        </a:stretch>
      </xdr:blipFill>
      <xdr:spPr>
        <a:xfrm>
          <a:off x="635" y="348929325"/>
          <a:ext cx="2119630" cy="1666875"/>
        </a:xfrm>
        <a:prstGeom prst="rect">
          <a:avLst/>
        </a:prstGeom>
        <a:noFill/>
        <a:ln w="9525">
          <a:noFill/>
        </a:ln>
      </xdr:spPr>
    </xdr:pic>
    <xdr:clientData/>
  </xdr:twoCellAnchor>
  <xdr:twoCellAnchor editAs="oneCell">
    <xdr:from>
      <xdr:col>0</xdr:col>
      <xdr:colOff>116205</xdr:colOff>
      <xdr:row>207</xdr:row>
      <xdr:rowOff>31750</xdr:rowOff>
    </xdr:from>
    <xdr:to>
      <xdr:col>0</xdr:col>
      <xdr:colOff>2071370</xdr:colOff>
      <xdr:row>207</xdr:row>
      <xdr:rowOff>1855470</xdr:rowOff>
    </xdr:to>
    <xdr:pic>
      <xdr:nvPicPr>
        <xdr:cNvPr id="64" name="图片 63">
          <a:extLst>
            <a:ext uri="{FF2B5EF4-FFF2-40B4-BE49-F238E27FC236}">
              <a16:creationId xmlns:a16="http://schemas.microsoft.com/office/drawing/2014/main" id="{00000000-0008-0000-4400-000040000000}"/>
            </a:ext>
          </a:extLst>
        </xdr:cNvPr>
        <xdr:cNvPicPr>
          <a:picLocks noChangeAspect="1"/>
        </xdr:cNvPicPr>
      </xdr:nvPicPr>
      <xdr:blipFill>
        <a:blip xmlns:r="http://schemas.openxmlformats.org/officeDocument/2006/relationships" r:embed="rId48"/>
        <a:stretch>
          <a:fillRect/>
        </a:stretch>
      </xdr:blipFill>
      <xdr:spPr>
        <a:xfrm>
          <a:off x="116205" y="350753045"/>
          <a:ext cx="1955165" cy="1823720"/>
        </a:xfrm>
        <a:prstGeom prst="rect">
          <a:avLst/>
        </a:prstGeom>
        <a:noFill/>
        <a:ln w="9525">
          <a:noFill/>
        </a:ln>
      </xdr:spPr>
    </xdr:pic>
    <xdr:clientData/>
  </xdr:twoCellAnchor>
  <xdr:twoCellAnchor editAs="oneCell">
    <xdr:from>
      <xdr:col>0</xdr:col>
      <xdr:colOff>635</xdr:colOff>
      <xdr:row>208</xdr:row>
      <xdr:rowOff>210185</xdr:rowOff>
    </xdr:from>
    <xdr:to>
      <xdr:col>0</xdr:col>
      <xdr:colOff>2127250</xdr:colOff>
      <xdr:row>208</xdr:row>
      <xdr:rowOff>1788795</xdr:rowOff>
    </xdr:to>
    <xdr:pic>
      <xdr:nvPicPr>
        <xdr:cNvPr id="65" name="图片 64">
          <a:extLst>
            <a:ext uri="{FF2B5EF4-FFF2-40B4-BE49-F238E27FC236}">
              <a16:creationId xmlns:a16="http://schemas.microsoft.com/office/drawing/2014/main" id="{00000000-0008-0000-4400-000041000000}"/>
            </a:ext>
          </a:extLst>
        </xdr:cNvPr>
        <xdr:cNvPicPr>
          <a:picLocks noChangeAspect="1"/>
        </xdr:cNvPicPr>
      </xdr:nvPicPr>
      <xdr:blipFill>
        <a:blip xmlns:r="http://schemas.openxmlformats.org/officeDocument/2006/relationships" r:embed="rId49"/>
        <a:stretch>
          <a:fillRect/>
        </a:stretch>
      </xdr:blipFill>
      <xdr:spPr>
        <a:xfrm>
          <a:off x="635" y="352836480"/>
          <a:ext cx="2126615" cy="1578610"/>
        </a:xfrm>
        <a:prstGeom prst="rect">
          <a:avLst/>
        </a:prstGeom>
        <a:noFill/>
        <a:ln w="9525">
          <a:noFill/>
        </a:ln>
      </xdr:spPr>
    </xdr:pic>
    <xdr:clientData/>
  </xdr:twoCellAnchor>
  <xdr:twoCellAnchor editAs="oneCell">
    <xdr:from>
      <xdr:col>0</xdr:col>
      <xdr:colOff>56515</xdr:colOff>
      <xdr:row>204</xdr:row>
      <xdr:rowOff>79375</xdr:rowOff>
    </xdr:from>
    <xdr:to>
      <xdr:col>0</xdr:col>
      <xdr:colOff>2122805</xdr:colOff>
      <xdr:row>204</xdr:row>
      <xdr:rowOff>1793240</xdr:rowOff>
    </xdr:to>
    <xdr:pic>
      <xdr:nvPicPr>
        <xdr:cNvPr id="66" name="图片 65">
          <a:extLst>
            <a:ext uri="{FF2B5EF4-FFF2-40B4-BE49-F238E27FC236}">
              <a16:creationId xmlns:a16="http://schemas.microsoft.com/office/drawing/2014/main" id="{00000000-0008-0000-4400-000042000000}"/>
            </a:ext>
          </a:extLst>
        </xdr:cNvPr>
        <xdr:cNvPicPr>
          <a:picLocks noChangeAspect="1"/>
        </xdr:cNvPicPr>
      </xdr:nvPicPr>
      <xdr:blipFill>
        <a:blip xmlns:r="http://schemas.openxmlformats.org/officeDocument/2006/relationships" r:embed="rId50"/>
        <a:stretch>
          <a:fillRect/>
        </a:stretch>
      </xdr:blipFill>
      <xdr:spPr>
        <a:xfrm>
          <a:off x="56515" y="345085670"/>
          <a:ext cx="2066290" cy="1713865"/>
        </a:xfrm>
        <a:prstGeom prst="rect">
          <a:avLst/>
        </a:prstGeom>
        <a:noFill/>
        <a:ln w="9525">
          <a:noFill/>
        </a:ln>
      </xdr:spPr>
    </xdr:pic>
    <xdr:clientData/>
  </xdr:twoCellAnchor>
  <xdr:twoCellAnchor editAs="oneCell">
    <xdr:from>
      <xdr:col>0</xdr:col>
      <xdr:colOff>44450</xdr:colOff>
      <xdr:row>210</xdr:row>
      <xdr:rowOff>139700</xdr:rowOff>
    </xdr:from>
    <xdr:to>
      <xdr:col>0</xdr:col>
      <xdr:colOff>2141855</xdr:colOff>
      <xdr:row>210</xdr:row>
      <xdr:rowOff>1820545</xdr:rowOff>
    </xdr:to>
    <xdr:pic>
      <xdr:nvPicPr>
        <xdr:cNvPr id="67" name="图片 66">
          <a:extLst>
            <a:ext uri="{FF2B5EF4-FFF2-40B4-BE49-F238E27FC236}">
              <a16:creationId xmlns:a16="http://schemas.microsoft.com/office/drawing/2014/main" id="{00000000-0008-0000-4400-000043000000}"/>
            </a:ext>
          </a:extLst>
        </xdr:cNvPr>
        <xdr:cNvPicPr>
          <a:picLocks noChangeAspect="1"/>
        </xdr:cNvPicPr>
      </xdr:nvPicPr>
      <xdr:blipFill>
        <a:blip xmlns:r="http://schemas.openxmlformats.org/officeDocument/2006/relationships" r:embed="rId51"/>
        <a:stretch>
          <a:fillRect/>
        </a:stretch>
      </xdr:blipFill>
      <xdr:spPr>
        <a:xfrm>
          <a:off x="44450" y="356575995"/>
          <a:ext cx="2097405" cy="1680845"/>
        </a:xfrm>
        <a:prstGeom prst="rect">
          <a:avLst/>
        </a:prstGeom>
        <a:noFill/>
        <a:ln w="9525">
          <a:noFill/>
        </a:ln>
      </xdr:spPr>
    </xdr:pic>
    <xdr:clientData/>
  </xdr:twoCellAnchor>
  <xdr:twoCellAnchor editAs="oneCell">
    <xdr:from>
      <xdr:col>0</xdr:col>
      <xdr:colOff>635</xdr:colOff>
      <xdr:row>211</xdr:row>
      <xdr:rowOff>200025</xdr:rowOff>
    </xdr:from>
    <xdr:to>
      <xdr:col>0</xdr:col>
      <xdr:colOff>2127885</xdr:colOff>
      <xdr:row>211</xdr:row>
      <xdr:rowOff>1701165</xdr:rowOff>
    </xdr:to>
    <xdr:pic>
      <xdr:nvPicPr>
        <xdr:cNvPr id="68" name="图片 67">
          <a:extLst>
            <a:ext uri="{FF2B5EF4-FFF2-40B4-BE49-F238E27FC236}">
              <a16:creationId xmlns:a16="http://schemas.microsoft.com/office/drawing/2014/main" id="{00000000-0008-0000-4400-000044000000}"/>
            </a:ext>
          </a:extLst>
        </xdr:cNvPr>
        <xdr:cNvPicPr>
          <a:picLocks noChangeAspect="1"/>
        </xdr:cNvPicPr>
      </xdr:nvPicPr>
      <xdr:blipFill>
        <a:blip xmlns:r="http://schemas.openxmlformats.org/officeDocument/2006/relationships" r:embed="rId52"/>
        <a:stretch>
          <a:fillRect/>
        </a:stretch>
      </xdr:blipFill>
      <xdr:spPr>
        <a:xfrm>
          <a:off x="635" y="358541320"/>
          <a:ext cx="2127250" cy="1501140"/>
        </a:xfrm>
        <a:prstGeom prst="rect">
          <a:avLst/>
        </a:prstGeom>
        <a:noFill/>
        <a:ln w="9525">
          <a:noFill/>
        </a:ln>
      </xdr:spPr>
    </xdr:pic>
    <xdr:clientData/>
  </xdr:twoCellAnchor>
  <xdr:twoCellAnchor editAs="oneCell">
    <xdr:from>
      <xdr:col>0</xdr:col>
      <xdr:colOff>5080</xdr:colOff>
      <xdr:row>212</xdr:row>
      <xdr:rowOff>186690</xdr:rowOff>
    </xdr:from>
    <xdr:to>
      <xdr:col>0</xdr:col>
      <xdr:colOff>2099945</xdr:colOff>
      <xdr:row>212</xdr:row>
      <xdr:rowOff>1736090</xdr:rowOff>
    </xdr:to>
    <xdr:pic>
      <xdr:nvPicPr>
        <xdr:cNvPr id="69" name="图片 68">
          <a:extLst>
            <a:ext uri="{FF2B5EF4-FFF2-40B4-BE49-F238E27FC236}">
              <a16:creationId xmlns:a16="http://schemas.microsoft.com/office/drawing/2014/main" id="{00000000-0008-0000-4400-000045000000}"/>
            </a:ext>
          </a:extLst>
        </xdr:cNvPr>
        <xdr:cNvPicPr>
          <a:picLocks noChangeAspect="1"/>
        </xdr:cNvPicPr>
      </xdr:nvPicPr>
      <xdr:blipFill>
        <a:blip xmlns:r="http://schemas.openxmlformats.org/officeDocument/2006/relationships" r:embed="rId53"/>
        <a:stretch>
          <a:fillRect/>
        </a:stretch>
      </xdr:blipFill>
      <xdr:spPr>
        <a:xfrm>
          <a:off x="5080" y="360432985"/>
          <a:ext cx="2094865" cy="1549400"/>
        </a:xfrm>
        <a:prstGeom prst="rect">
          <a:avLst/>
        </a:prstGeom>
        <a:noFill/>
        <a:ln w="9525">
          <a:noFill/>
        </a:ln>
      </xdr:spPr>
    </xdr:pic>
    <xdr:clientData/>
  </xdr:twoCellAnchor>
  <xdr:twoCellAnchor editAs="oneCell">
    <xdr:from>
      <xdr:col>0</xdr:col>
      <xdr:colOff>35560</xdr:colOff>
      <xdr:row>213</xdr:row>
      <xdr:rowOff>133985</xdr:rowOff>
    </xdr:from>
    <xdr:to>
      <xdr:col>0</xdr:col>
      <xdr:colOff>2138045</xdr:colOff>
      <xdr:row>213</xdr:row>
      <xdr:rowOff>1738630</xdr:rowOff>
    </xdr:to>
    <xdr:pic>
      <xdr:nvPicPr>
        <xdr:cNvPr id="70" name="图片 69">
          <a:extLst>
            <a:ext uri="{FF2B5EF4-FFF2-40B4-BE49-F238E27FC236}">
              <a16:creationId xmlns:a16="http://schemas.microsoft.com/office/drawing/2014/main" id="{00000000-0008-0000-4400-000046000000}"/>
            </a:ext>
          </a:extLst>
        </xdr:cNvPr>
        <xdr:cNvPicPr>
          <a:picLocks noChangeAspect="1"/>
        </xdr:cNvPicPr>
      </xdr:nvPicPr>
      <xdr:blipFill>
        <a:blip xmlns:r="http://schemas.openxmlformats.org/officeDocument/2006/relationships" r:embed="rId54"/>
        <a:stretch>
          <a:fillRect/>
        </a:stretch>
      </xdr:blipFill>
      <xdr:spPr>
        <a:xfrm>
          <a:off x="35560" y="362285280"/>
          <a:ext cx="2102485" cy="1604645"/>
        </a:xfrm>
        <a:prstGeom prst="rect">
          <a:avLst/>
        </a:prstGeom>
        <a:noFill/>
        <a:ln w="9525">
          <a:noFill/>
        </a:ln>
      </xdr:spPr>
    </xdr:pic>
    <xdr:clientData/>
  </xdr:twoCellAnchor>
  <xdr:twoCellAnchor editAs="oneCell">
    <xdr:from>
      <xdr:col>0</xdr:col>
      <xdr:colOff>57150</xdr:colOff>
      <xdr:row>214</xdr:row>
      <xdr:rowOff>177165</xdr:rowOff>
    </xdr:from>
    <xdr:to>
      <xdr:col>0</xdr:col>
      <xdr:colOff>2131695</xdr:colOff>
      <xdr:row>214</xdr:row>
      <xdr:rowOff>1757045</xdr:rowOff>
    </xdr:to>
    <xdr:pic>
      <xdr:nvPicPr>
        <xdr:cNvPr id="71" name="图片 70">
          <a:extLst>
            <a:ext uri="{FF2B5EF4-FFF2-40B4-BE49-F238E27FC236}">
              <a16:creationId xmlns:a16="http://schemas.microsoft.com/office/drawing/2014/main" id="{00000000-0008-0000-4400-000047000000}"/>
            </a:ext>
          </a:extLst>
        </xdr:cNvPr>
        <xdr:cNvPicPr>
          <a:picLocks noChangeAspect="1"/>
        </xdr:cNvPicPr>
      </xdr:nvPicPr>
      <xdr:blipFill>
        <a:blip xmlns:r="http://schemas.openxmlformats.org/officeDocument/2006/relationships" r:embed="rId55"/>
        <a:stretch>
          <a:fillRect/>
        </a:stretch>
      </xdr:blipFill>
      <xdr:spPr>
        <a:xfrm>
          <a:off x="57150" y="364233460"/>
          <a:ext cx="2074545" cy="1579880"/>
        </a:xfrm>
        <a:prstGeom prst="rect">
          <a:avLst/>
        </a:prstGeom>
        <a:noFill/>
        <a:ln w="9525">
          <a:noFill/>
        </a:ln>
      </xdr:spPr>
    </xdr:pic>
    <xdr:clientData/>
  </xdr:twoCellAnchor>
  <xdr:twoCellAnchor editAs="oneCell">
    <xdr:from>
      <xdr:col>0</xdr:col>
      <xdr:colOff>9525</xdr:colOff>
      <xdr:row>215</xdr:row>
      <xdr:rowOff>236220</xdr:rowOff>
    </xdr:from>
    <xdr:to>
      <xdr:col>0</xdr:col>
      <xdr:colOff>2114550</xdr:colOff>
      <xdr:row>215</xdr:row>
      <xdr:rowOff>1724660</xdr:rowOff>
    </xdr:to>
    <xdr:pic>
      <xdr:nvPicPr>
        <xdr:cNvPr id="72" name="图片 71">
          <a:extLst>
            <a:ext uri="{FF2B5EF4-FFF2-40B4-BE49-F238E27FC236}">
              <a16:creationId xmlns:a16="http://schemas.microsoft.com/office/drawing/2014/main" id="{00000000-0008-0000-4400-000048000000}"/>
            </a:ext>
          </a:extLst>
        </xdr:cNvPr>
        <xdr:cNvPicPr>
          <a:picLocks noChangeAspect="1"/>
        </xdr:cNvPicPr>
      </xdr:nvPicPr>
      <xdr:blipFill>
        <a:blip xmlns:r="http://schemas.openxmlformats.org/officeDocument/2006/relationships" r:embed="rId56"/>
        <a:stretch>
          <a:fillRect/>
        </a:stretch>
      </xdr:blipFill>
      <xdr:spPr>
        <a:xfrm>
          <a:off x="9525" y="366197515"/>
          <a:ext cx="2105025" cy="1488440"/>
        </a:xfrm>
        <a:prstGeom prst="rect">
          <a:avLst/>
        </a:prstGeom>
        <a:noFill/>
        <a:ln w="9525">
          <a:noFill/>
        </a:ln>
      </xdr:spPr>
    </xdr:pic>
    <xdr:clientData/>
  </xdr:twoCellAnchor>
  <xdr:twoCellAnchor editAs="oneCell">
    <xdr:from>
      <xdr:col>0</xdr:col>
      <xdr:colOff>9525</xdr:colOff>
      <xdr:row>216</xdr:row>
      <xdr:rowOff>179070</xdr:rowOff>
    </xdr:from>
    <xdr:to>
      <xdr:col>0</xdr:col>
      <xdr:colOff>2103755</xdr:colOff>
      <xdr:row>216</xdr:row>
      <xdr:rowOff>1713230</xdr:rowOff>
    </xdr:to>
    <xdr:pic>
      <xdr:nvPicPr>
        <xdr:cNvPr id="73" name="图片 72">
          <a:extLst>
            <a:ext uri="{FF2B5EF4-FFF2-40B4-BE49-F238E27FC236}">
              <a16:creationId xmlns:a16="http://schemas.microsoft.com/office/drawing/2014/main" id="{00000000-0008-0000-4400-000049000000}"/>
            </a:ext>
          </a:extLst>
        </xdr:cNvPr>
        <xdr:cNvPicPr>
          <a:picLocks noChangeAspect="1"/>
        </xdr:cNvPicPr>
      </xdr:nvPicPr>
      <xdr:blipFill>
        <a:blip xmlns:r="http://schemas.openxmlformats.org/officeDocument/2006/relationships" r:embed="rId57"/>
        <a:stretch>
          <a:fillRect/>
        </a:stretch>
      </xdr:blipFill>
      <xdr:spPr>
        <a:xfrm>
          <a:off x="9525" y="368045365"/>
          <a:ext cx="2094230" cy="1534160"/>
        </a:xfrm>
        <a:prstGeom prst="rect">
          <a:avLst/>
        </a:prstGeom>
        <a:noFill/>
        <a:ln w="9525">
          <a:noFill/>
        </a:ln>
      </xdr:spPr>
    </xdr:pic>
    <xdr:clientData/>
  </xdr:twoCellAnchor>
  <xdr:twoCellAnchor editAs="oneCell">
    <xdr:from>
      <xdr:col>0</xdr:col>
      <xdr:colOff>635</xdr:colOff>
      <xdr:row>217</xdr:row>
      <xdr:rowOff>300990</xdr:rowOff>
    </xdr:from>
    <xdr:to>
      <xdr:col>0</xdr:col>
      <xdr:colOff>2124075</xdr:colOff>
      <xdr:row>217</xdr:row>
      <xdr:rowOff>1760220</xdr:rowOff>
    </xdr:to>
    <xdr:pic>
      <xdr:nvPicPr>
        <xdr:cNvPr id="74" name="图片 73">
          <a:extLst>
            <a:ext uri="{FF2B5EF4-FFF2-40B4-BE49-F238E27FC236}">
              <a16:creationId xmlns:a16="http://schemas.microsoft.com/office/drawing/2014/main" id="{00000000-0008-0000-4400-00004A000000}"/>
            </a:ext>
          </a:extLst>
        </xdr:cNvPr>
        <xdr:cNvPicPr>
          <a:picLocks noChangeAspect="1"/>
        </xdr:cNvPicPr>
      </xdr:nvPicPr>
      <xdr:blipFill>
        <a:blip xmlns:r="http://schemas.openxmlformats.org/officeDocument/2006/relationships" r:embed="rId58"/>
        <a:stretch>
          <a:fillRect/>
        </a:stretch>
      </xdr:blipFill>
      <xdr:spPr>
        <a:xfrm>
          <a:off x="635" y="370072285"/>
          <a:ext cx="2123440" cy="1459230"/>
        </a:xfrm>
        <a:prstGeom prst="rect">
          <a:avLst/>
        </a:prstGeom>
        <a:noFill/>
        <a:ln w="9525">
          <a:noFill/>
        </a:ln>
      </xdr:spPr>
    </xdr:pic>
    <xdr:clientData/>
  </xdr:twoCellAnchor>
  <xdr:twoCellAnchor editAs="oneCell">
    <xdr:from>
      <xdr:col>0</xdr:col>
      <xdr:colOff>635</xdr:colOff>
      <xdr:row>218</xdr:row>
      <xdr:rowOff>255905</xdr:rowOff>
    </xdr:from>
    <xdr:to>
      <xdr:col>0</xdr:col>
      <xdr:colOff>2131695</xdr:colOff>
      <xdr:row>218</xdr:row>
      <xdr:rowOff>1759585</xdr:rowOff>
    </xdr:to>
    <xdr:pic>
      <xdr:nvPicPr>
        <xdr:cNvPr id="75" name="图片 74">
          <a:extLst>
            <a:ext uri="{FF2B5EF4-FFF2-40B4-BE49-F238E27FC236}">
              <a16:creationId xmlns:a16="http://schemas.microsoft.com/office/drawing/2014/main" id="{00000000-0008-0000-4400-00004B000000}"/>
            </a:ext>
          </a:extLst>
        </xdr:cNvPr>
        <xdr:cNvPicPr>
          <a:picLocks noChangeAspect="1"/>
        </xdr:cNvPicPr>
      </xdr:nvPicPr>
      <xdr:blipFill>
        <a:blip xmlns:r="http://schemas.openxmlformats.org/officeDocument/2006/relationships" r:embed="rId59"/>
        <a:stretch>
          <a:fillRect/>
        </a:stretch>
      </xdr:blipFill>
      <xdr:spPr>
        <a:xfrm>
          <a:off x="635" y="371932200"/>
          <a:ext cx="2131060" cy="1503680"/>
        </a:xfrm>
        <a:prstGeom prst="rect">
          <a:avLst/>
        </a:prstGeom>
        <a:noFill/>
        <a:ln w="9525">
          <a:noFill/>
        </a:ln>
      </xdr:spPr>
    </xdr:pic>
    <xdr:clientData/>
  </xdr:twoCellAnchor>
  <xdr:twoCellAnchor editAs="oneCell">
    <xdr:from>
      <xdr:col>0</xdr:col>
      <xdr:colOff>34290</xdr:colOff>
      <xdr:row>219</xdr:row>
      <xdr:rowOff>64770</xdr:rowOff>
    </xdr:from>
    <xdr:to>
      <xdr:col>0</xdr:col>
      <xdr:colOff>2149475</xdr:colOff>
      <xdr:row>219</xdr:row>
      <xdr:rowOff>1843405</xdr:rowOff>
    </xdr:to>
    <xdr:pic>
      <xdr:nvPicPr>
        <xdr:cNvPr id="76" name="图片 75">
          <a:extLst>
            <a:ext uri="{FF2B5EF4-FFF2-40B4-BE49-F238E27FC236}">
              <a16:creationId xmlns:a16="http://schemas.microsoft.com/office/drawing/2014/main" id="{00000000-0008-0000-4400-00004C000000}"/>
            </a:ext>
          </a:extLst>
        </xdr:cNvPr>
        <xdr:cNvPicPr>
          <a:picLocks noChangeAspect="1"/>
        </xdr:cNvPicPr>
      </xdr:nvPicPr>
      <xdr:blipFill>
        <a:blip xmlns:r="http://schemas.openxmlformats.org/officeDocument/2006/relationships" r:embed="rId60"/>
        <a:stretch>
          <a:fillRect/>
        </a:stretch>
      </xdr:blipFill>
      <xdr:spPr>
        <a:xfrm>
          <a:off x="34290" y="373646065"/>
          <a:ext cx="2115185" cy="1778635"/>
        </a:xfrm>
        <a:prstGeom prst="rect">
          <a:avLst/>
        </a:prstGeom>
        <a:noFill/>
        <a:ln w="9525">
          <a:noFill/>
        </a:ln>
      </xdr:spPr>
    </xdr:pic>
    <xdr:clientData/>
  </xdr:twoCellAnchor>
  <xdr:twoCellAnchor editAs="oneCell">
    <xdr:from>
      <xdr:col>0</xdr:col>
      <xdr:colOff>63500</xdr:colOff>
      <xdr:row>220</xdr:row>
      <xdr:rowOff>44450</xdr:rowOff>
    </xdr:from>
    <xdr:to>
      <xdr:col>0</xdr:col>
      <xdr:colOff>2115185</xdr:colOff>
      <xdr:row>220</xdr:row>
      <xdr:rowOff>1855470</xdr:rowOff>
    </xdr:to>
    <xdr:pic>
      <xdr:nvPicPr>
        <xdr:cNvPr id="77" name="图片 76">
          <a:extLst>
            <a:ext uri="{FF2B5EF4-FFF2-40B4-BE49-F238E27FC236}">
              <a16:creationId xmlns:a16="http://schemas.microsoft.com/office/drawing/2014/main" id="{00000000-0008-0000-4400-00004D000000}"/>
            </a:ext>
          </a:extLst>
        </xdr:cNvPr>
        <xdr:cNvPicPr>
          <a:picLocks noChangeAspect="1"/>
        </xdr:cNvPicPr>
      </xdr:nvPicPr>
      <xdr:blipFill>
        <a:blip xmlns:r="http://schemas.openxmlformats.org/officeDocument/2006/relationships" r:embed="rId61"/>
        <a:stretch>
          <a:fillRect/>
        </a:stretch>
      </xdr:blipFill>
      <xdr:spPr>
        <a:xfrm>
          <a:off x="63500" y="375530745"/>
          <a:ext cx="2051685" cy="1811020"/>
        </a:xfrm>
        <a:prstGeom prst="rect">
          <a:avLst/>
        </a:prstGeom>
        <a:noFill/>
        <a:ln w="9525">
          <a:noFill/>
        </a:ln>
      </xdr:spPr>
    </xdr:pic>
    <xdr:clientData/>
  </xdr:twoCellAnchor>
  <xdr:twoCellAnchor editAs="oneCell">
    <xdr:from>
      <xdr:col>0</xdr:col>
      <xdr:colOff>97155</xdr:colOff>
      <xdr:row>221</xdr:row>
      <xdr:rowOff>38100</xdr:rowOff>
    </xdr:from>
    <xdr:to>
      <xdr:col>0</xdr:col>
      <xdr:colOff>2104390</xdr:colOff>
      <xdr:row>221</xdr:row>
      <xdr:rowOff>1842770</xdr:rowOff>
    </xdr:to>
    <xdr:pic>
      <xdr:nvPicPr>
        <xdr:cNvPr id="78" name="图片 77">
          <a:extLst>
            <a:ext uri="{FF2B5EF4-FFF2-40B4-BE49-F238E27FC236}">
              <a16:creationId xmlns:a16="http://schemas.microsoft.com/office/drawing/2014/main" id="{00000000-0008-0000-4400-00004E000000}"/>
            </a:ext>
          </a:extLst>
        </xdr:cNvPr>
        <xdr:cNvPicPr>
          <a:picLocks noChangeAspect="1"/>
        </xdr:cNvPicPr>
      </xdr:nvPicPr>
      <xdr:blipFill>
        <a:blip xmlns:r="http://schemas.openxmlformats.org/officeDocument/2006/relationships" r:embed="rId62"/>
        <a:stretch>
          <a:fillRect/>
        </a:stretch>
      </xdr:blipFill>
      <xdr:spPr>
        <a:xfrm>
          <a:off x="97155" y="377429395"/>
          <a:ext cx="2007235" cy="1804670"/>
        </a:xfrm>
        <a:prstGeom prst="rect">
          <a:avLst/>
        </a:prstGeom>
        <a:noFill/>
        <a:ln w="9525">
          <a:noFill/>
        </a:ln>
      </xdr:spPr>
    </xdr:pic>
    <xdr:clientData/>
  </xdr:twoCellAnchor>
  <xdr:twoCellAnchor editAs="oneCell">
    <xdr:from>
      <xdr:col>0</xdr:col>
      <xdr:colOff>69850</xdr:colOff>
      <xdr:row>222</xdr:row>
      <xdr:rowOff>66040</xdr:rowOff>
    </xdr:from>
    <xdr:to>
      <xdr:col>0</xdr:col>
      <xdr:colOff>2140585</xdr:colOff>
      <xdr:row>222</xdr:row>
      <xdr:rowOff>1844675</xdr:rowOff>
    </xdr:to>
    <xdr:pic>
      <xdr:nvPicPr>
        <xdr:cNvPr id="79" name="图片 78">
          <a:extLst>
            <a:ext uri="{FF2B5EF4-FFF2-40B4-BE49-F238E27FC236}">
              <a16:creationId xmlns:a16="http://schemas.microsoft.com/office/drawing/2014/main" id="{00000000-0008-0000-4400-00004F000000}"/>
            </a:ext>
          </a:extLst>
        </xdr:cNvPr>
        <xdr:cNvPicPr>
          <a:picLocks noChangeAspect="1"/>
        </xdr:cNvPicPr>
      </xdr:nvPicPr>
      <xdr:blipFill>
        <a:blip xmlns:r="http://schemas.openxmlformats.org/officeDocument/2006/relationships" r:embed="rId63"/>
        <a:stretch>
          <a:fillRect/>
        </a:stretch>
      </xdr:blipFill>
      <xdr:spPr>
        <a:xfrm>
          <a:off x="69850" y="379362335"/>
          <a:ext cx="2070735" cy="1778635"/>
        </a:xfrm>
        <a:prstGeom prst="rect">
          <a:avLst/>
        </a:prstGeom>
        <a:noFill/>
        <a:ln w="9525">
          <a:noFill/>
        </a:ln>
      </xdr:spPr>
    </xdr:pic>
    <xdr:clientData/>
  </xdr:twoCellAnchor>
  <xdr:twoCellAnchor editAs="oneCell">
    <xdr:from>
      <xdr:col>0</xdr:col>
      <xdr:colOff>12065</xdr:colOff>
      <xdr:row>223</xdr:row>
      <xdr:rowOff>36195</xdr:rowOff>
    </xdr:from>
    <xdr:to>
      <xdr:col>0</xdr:col>
      <xdr:colOff>2150110</xdr:colOff>
      <xdr:row>223</xdr:row>
      <xdr:rowOff>1859915</xdr:rowOff>
    </xdr:to>
    <xdr:pic>
      <xdr:nvPicPr>
        <xdr:cNvPr id="80" name="图片 79">
          <a:extLst>
            <a:ext uri="{FF2B5EF4-FFF2-40B4-BE49-F238E27FC236}">
              <a16:creationId xmlns:a16="http://schemas.microsoft.com/office/drawing/2014/main" id="{00000000-0008-0000-4400-000050000000}"/>
            </a:ext>
          </a:extLst>
        </xdr:cNvPr>
        <xdr:cNvPicPr>
          <a:picLocks noChangeAspect="1"/>
        </xdr:cNvPicPr>
      </xdr:nvPicPr>
      <xdr:blipFill>
        <a:blip xmlns:r="http://schemas.openxmlformats.org/officeDocument/2006/relationships" r:embed="rId64"/>
        <a:stretch>
          <a:fillRect/>
        </a:stretch>
      </xdr:blipFill>
      <xdr:spPr>
        <a:xfrm>
          <a:off x="12065" y="381237490"/>
          <a:ext cx="2138045" cy="1823720"/>
        </a:xfrm>
        <a:prstGeom prst="rect">
          <a:avLst/>
        </a:prstGeom>
        <a:noFill/>
        <a:ln w="9525">
          <a:noFill/>
        </a:ln>
      </xdr:spPr>
    </xdr:pic>
    <xdr:clientData/>
  </xdr:twoCellAnchor>
  <xdr:twoCellAnchor editAs="oneCell">
    <xdr:from>
      <xdr:col>0</xdr:col>
      <xdr:colOff>46990</xdr:colOff>
      <xdr:row>224</xdr:row>
      <xdr:rowOff>35560</xdr:rowOff>
    </xdr:from>
    <xdr:to>
      <xdr:col>0</xdr:col>
      <xdr:colOff>2118995</xdr:colOff>
      <xdr:row>224</xdr:row>
      <xdr:rowOff>1858645</xdr:rowOff>
    </xdr:to>
    <xdr:pic>
      <xdr:nvPicPr>
        <xdr:cNvPr id="81" name="图片 80">
          <a:extLst>
            <a:ext uri="{FF2B5EF4-FFF2-40B4-BE49-F238E27FC236}">
              <a16:creationId xmlns:a16="http://schemas.microsoft.com/office/drawing/2014/main" id="{00000000-0008-0000-4400-000051000000}"/>
            </a:ext>
          </a:extLst>
        </xdr:cNvPr>
        <xdr:cNvPicPr>
          <a:picLocks noChangeAspect="1"/>
        </xdr:cNvPicPr>
      </xdr:nvPicPr>
      <xdr:blipFill>
        <a:blip xmlns:r="http://schemas.openxmlformats.org/officeDocument/2006/relationships" r:embed="rId65"/>
        <a:stretch>
          <a:fillRect/>
        </a:stretch>
      </xdr:blipFill>
      <xdr:spPr>
        <a:xfrm>
          <a:off x="46990" y="383141855"/>
          <a:ext cx="2072005" cy="1823085"/>
        </a:xfrm>
        <a:prstGeom prst="rect">
          <a:avLst/>
        </a:prstGeom>
        <a:noFill/>
        <a:ln w="9525">
          <a:noFill/>
        </a:ln>
      </xdr:spPr>
    </xdr:pic>
    <xdr:clientData/>
  </xdr:twoCellAnchor>
  <xdr:twoCellAnchor editAs="oneCell">
    <xdr:from>
      <xdr:col>0</xdr:col>
      <xdr:colOff>13335</xdr:colOff>
      <xdr:row>227</xdr:row>
      <xdr:rowOff>186690</xdr:rowOff>
    </xdr:from>
    <xdr:to>
      <xdr:col>0</xdr:col>
      <xdr:colOff>2146300</xdr:colOff>
      <xdr:row>227</xdr:row>
      <xdr:rowOff>1640205</xdr:rowOff>
    </xdr:to>
    <xdr:pic>
      <xdr:nvPicPr>
        <xdr:cNvPr id="82" name="图片 81">
          <a:extLst>
            <a:ext uri="{FF2B5EF4-FFF2-40B4-BE49-F238E27FC236}">
              <a16:creationId xmlns:a16="http://schemas.microsoft.com/office/drawing/2014/main" id="{00000000-0008-0000-4400-000052000000}"/>
            </a:ext>
          </a:extLst>
        </xdr:cNvPr>
        <xdr:cNvPicPr>
          <a:picLocks noChangeAspect="1"/>
        </xdr:cNvPicPr>
      </xdr:nvPicPr>
      <xdr:blipFill>
        <a:blip xmlns:r="http://schemas.openxmlformats.org/officeDocument/2006/relationships" r:embed="rId66"/>
        <a:stretch>
          <a:fillRect/>
        </a:stretch>
      </xdr:blipFill>
      <xdr:spPr>
        <a:xfrm>
          <a:off x="13335" y="389007985"/>
          <a:ext cx="2132965" cy="1453515"/>
        </a:xfrm>
        <a:prstGeom prst="rect">
          <a:avLst/>
        </a:prstGeom>
        <a:noFill/>
        <a:ln w="9525">
          <a:noFill/>
        </a:ln>
      </xdr:spPr>
    </xdr:pic>
    <xdr:clientData/>
  </xdr:twoCellAnchor>
  <xdr:twoCellAnchor editAs="oneCell">
    <xdr:from>
      <xdr:col>0</xdr:col>
      <xdr:colOff>635</xdr:colOff>
      <xdr:row>229</xdr:row>
      <xdr:rowOff>224155</xdr:rowOff>
    </xdr:from>
    <xdr:to>
      <xdr:col>0</xdr:col>
      <xdr:colOff>2087880</xdr:colOff>
      <xdr:row>229</xdr:row>
      <xdr:rowOff>1711960</xdr:rowOff>
    </xdr:to>
    <xdr:pic>
      <xdr:nvPicPr>
        <xdr:cNvPr id="83" name="图片 82">
          <a:extLst>
            <a:ext uri="{FF2B5EF4-FFF2-40B4-BE49-F238E27FC236}">
              <a16:creationId xmlns:a16="http://schemas.microsoft.com/office/drawing/2014/main" id="{00000000-0008-0000-4400-000053000000}"/>
            </a:ext>
          </a:extLst>
        </xdr:cNvPr>
        <xdr:cNvPicPr>
          <a:picLocks noChangeAspect="1"/>
        </xdr:cNvPicPr>
      </xdr:nvPicPr>
      <xdr:blipFill>
        <a:blip xmlns:r="http://schemas.openxmlformats.org/officeDocument/2006/relationships" r:embed="rId67"/>
        <a:stretch>
          <a:fillRect/>
        </a:stretch>
      </xdr:blipFill>
      <xdr:spPr>
        <a:xfrm>
          <a:off x="635" y="392855450"/>
          <a:ext cx="2087245" cy="1487805"/>
        </a:xfrm>
        <a:prstGeom prst="rect">
          <a:avLst/>
        </a:prstGeom>
        <a:noFill/>
        <a:ln w="9525">
          <a:noFill/>
        </a:ln>
      </xdr:spPr>
    </xdr:pic>
    <xdr:clientData/>
  </xdr:twoCellAnchor>
  <xdr:twoCellAnchor editAs="oneCell">
    <xdr:from>
      <xdr:col>0</xdr:col>
      <xdr:colOff>635</xdr:colOff>
      <xdr:row>237</xdr:row>
      <xdr:rowOff>86995</xdr:rowOff>
    </xdr:from>
    <xdr:to>
      <xdr:col>0</xdr:col>
      <xdr:colOff>2130425</xdr:colOff>
      <xdr:row>237</xdr:row>
      <xdr:rowOff>1815465</xdr:rowOff>
    </xdr:to>
    <xdr:pic>
      <xdr:nvPicPr>
        <xdr:cNvPr id="84" name="图片 83">
          <a:extLst>
            <a:ext uri="{FF2B5EF4-FFF2-40B4-BE49-F238E27FC236}">
              <a16:creationId xmlns:a16="http://schemas.microsoft.com/office/drawing/2014/main" id="{00000000-0008-0000-4400-000054000000}"/>
            </a:ext>
          </a:extLst>
        </xdr:cNvPr>
        <xdr:cNvPicPr>
          <a:picLocks noChangeAspect="1"/>
        </xdr:cNvPicPr>
      </xdr:nvPicPr>
      <xdr:blipFill>
        <a:blip xmlns:r="http://schemas.openxmlformats.org/officeDocument/2006/relationships" r:embed="rId68"/>
        <a:stretch>
          <a:fillRect/>
        </a:stretch>
      </xdr:blipFill>
      <xdr:spPr>
        <a:xfrm>
          <a:off x="635" y="407996390"/>
          <a:ext cx="2129790" cy="1728470"/>
        </a:xfrm>
        <a:prstGeom prst="rect">
          <a:avLst/>
        </a:prstGeom>
        <a:noFill/>
        <a:ln w="9525">
          <a:noFill/>
        </a:ln>
      </xdr:spPr>
    </xdr:pic>
    <xdr:clientData/>
  </xdr:twoCellAnchor>
  <xdr:twoCellAnchor editAs="oneCell">
    <xdr:from>
      <xdr:col>0</xdr:col>
      <xdr:colOff>198120</xdr:colOff>
      <xdr:row>236</xdr:row>
      <xdr:rowOff>34925</xdr:rowOff>
    </xdr:from>
    <xdr:to>
      <xdr:col>0</xdr:col>
      <xdr:colOff>2050415</xdr:colOff>
      <xdr:row>236</xdr:row>
      <xdr:rowOff>1872615</xdr:rowOff>
    </xdr:to>
    <xdr:pic>
      <xdr:nvPicPr>
        <xdr:cNvPr id="85" name="图片 84">
          <a:extLst>
            <a:ext uri="{FF2B5EF4-FFF2-40B4-BE49-F238E27FC236}">
              <a16:creationId xmlns:a16="http://schemas.microsoft.com/office/drawing/2014/main" id="{00000000-0008-0000-4400-000055000000}"/>
            </a:ext>
          </a:extLst>
        </xdr:cNvPr>
        <xdr:cNvPicPr>
          <a:picLocks noChangeAspect="1"/>
        </xdr:cNvPicPr>
      </xdr:nvPicPr>
      <xdr:blipFill>
        <a:blip xmlns:r="http://schemas.openxmlformats.org/officeDocument/2006/relationships" r:embed="rId69"/>
        <a:stretch>
          <a:fillRect/>
        </a:stretch>
      </xdr:blipFill>
      <xdr:spPr>
        <a:xfrm>
          <a:off x="198120" y="406039320"/>
          <a:ext cx="1852295" cy="1837690"/>
        </a:xfrm>
        <a:prstGeom prst="rect">
          <a:avLst/>
        </a:prstGeom>
        <a:noFill/>
        <a:ln w="9525">
          <a:noFill/>
        </a:ln>
      </xdr:spPr>
    </xdr:pic>
    <xdr:clientData/>
  </xdr:twoCellAnchor>
  <xdr:twoCellAnchor editAs="oneCell">
    <xdr:from>
      <xdr:col>0</xdr:col>
      <xdr:colOff>289560</xdr:colOff>
      <xdr:row>238</xdr:row>
      <xdr:rowOff>22225</xdr:rowOff>
    </xdr:from>
    <xdr:to>
      <xdr:col>0</xdr:col>
      <xdr:colOff>2000250</xdr:colOff>
      <xdr:row>238</xdr:row>
      <xdr:rowOff>1875155</xdr:rowOff>
    </xdr:to>
    <xdr:pic>
      <xdr:nvPicPr>
        <xdr:cNvPr id="86" name="图片 85">
          <a:extLst>
            <a:ext uri="{FF2B5EF4-FFF2-40B4-BE49-F238E27FC236}">
              <a16:creationId xmlns:a16="http://schemas.microsoft.com/office/drawing/2014/main" id="{00000000-0008-0000-4400-000056000000}"/>
            </a:ext>
          </a:extLst>
        </xdr:cNvPr>
        <xdr:cNvPicPr>
          <a:picLocks noChangeAspect="1"/>
        </xdr:cNvPicPr>
      </xdr:nvPicPr>
      <xdr:blipFill>
        <a:blip xmlns:r="http://schemas.openxmlformats.org/officeDocument/2006/relationships" r:embed="rId70"/>
        <a:stretch>
          <a:fillRect/>
        </a:stretch>
      </xdr:blipFill>
      <xdr:spPr>
        <a:xfrm>
          <a:off x="289560" y="409836620"/>
          <a:ext cx="1710690" cy="1852930"/>
        </a:xfrm>
        <a:prstGeom prst="rect">
          <a:avLst/>
        </a:prstGeom>
        <a:noFill/>
        <a:ln w="9525">
          <a:noFill/>
        </a:ln>
      </xdr:spPr>
    </xdr:pic>
    <xdr:clientData/>
  </xdr:twoCellAnchor>
  <xdr:twoCellAnchor editAs="oneCell">
    <xdr:from>
      <xdr:col>0</xdr:col>
      <xdr:colOff>187960</xdr:colOff>
      <xdr:row>239</xdr:row>
      <xdr:rowOff>29210</xdr:rowOff>
    </xdr:from>
    <xdr:to>
      <xdr:col>0</xdr:col>
      <xdr:colOff>2026920</xdr:colOff>
      <xdr:row>239</xdr:row>
      <xdr:rowOff>1856105</xdr:rowOff>
    </xdr:to>
    <xdr:pic>
      <xdr:nvPicPr>
        <xdr:cNvPr id="87" name="图片 86">
          <a:extLst>
            <a:ext uri="{FF2B5EF4-FFF2-40B4-BE49-F238E27FC236}">
              <a16:creationId xmlns:a16="http://schemas.microsoft.com/office/drawing/2014/main" id="{00000000-0008-0000-4400-000057000000}"/>
            </a:ext>
          </a:extLst>
        </xdr:cNvPr>
        <xdr:cNvPicPr>
          <a:picLocks noChangeAspect="1"/>
        </xdr:cNvPicPr>
      </xdr:nvPicPr>
      <xdr:blipFill>
        <a:blip xmlns:r="http://schemas.openxmlformats.org/officeDocument/2006/relationships" r:embed="rId71"/>
        <a:stretch>
          <a:fillRect/>
        </a:stretch>
      </xdr:blipFill>
      <xdr:spPr>
        <a:xfrm>
          <a:off x="187960" y="411748605"/>
          <a:ext cx="1838960" cy="1826895"/>
        </a:xfrm>
        <a:prstGeom prst="rect">
          <a:avLst/>
        </a:prstGeom>
        <a:noFill/>
        <a:ln w="9525">
          <a:noFill/>
        </a:ln>
      </xdr:spPr>
    </xdr:pic>
    <xdr:clientData/>
  </xdr:twoCellAnchor>
  <xdr:twoCellAnchor editAs="oneCell">
    <xdr:from>
      <xdr:col>0</xdr:col>
      <xdr:colOff>3175</xdr:colOff>
      <xdr:row>240</xdr:row>
      <xdr:rowOff>165735</xdr:rowOff>
    </xdr:from>
    <xdr:to>
      <xdr:col>0</xdr:col>
      <xdr:colOff>2106930</xdr:colOff>
      <xdr:row>240</xdr:row>
      <xdr:rowOff>1772285</xdr:rowOff>
    </xdr:to>
    <xdr:pic>
      <xdr:nvPicPr>
        <xdr:cNvPr id="88" name="图片 87">
          <a:extLst>
            <a:ext uri="{FF2B5EF4-FFF2-40B4-BE49-F238E27FC236}">
              <a16:creationId xmlns:a16="http://schemas.microsoft.com/office/drawing/2014/main" id="{00000000-0008-0000-4400-000058000000}"/>
            </a:ext>
          </a:extLst>
        </xdr:cNvPr>
        <xdr:cNvPicPr>
          <a:picLocks noChangeAspect="1"/>
        </xdr:cNvPicPr>
      </xdr:nvPicPr>
      <xdr:blipFill>
        <a:blip xmlns:r="http://schemas.openxmlformats.org/officeDocument/2006/relationships" r:embed="rId72"/>
        <a:stretch>
          <a:fillRect/>
        </a:stretch>
      </xdr:blipFill>
      <xdr:spPr>
        <a:xfrm>
          <a:off x="3175" y="413790130"/>
          <a:ext cx="2103755" cy="1606550"/>
        </a:xfrm>
        <a:prstGeom prst="rect">
          <a:avLst/>
        </a:prstGeom>
        <a:noFill/>
        <a:ln w="9525">
          <a:noFill/>
        </a:ln>
      </xdr:spPr>
    </xdr:pic>
    <xdr:clientData/>
  </xdr:twoCellAnchor>
  <xdr:twoCellAnchor editAs="oneCell">
    <xdr:from>
      <xdr:col>0</xdr:col>
      <xdr:colOff>187960</xdr:colOff>
      <xdr:row>241</xdr:row>
      <xdr:rowOff>26035</xdr:rowOff>
    </xdr:from>
    <xdr:to>
      <xdr:col>0</xdr:col>
      <xdr:colOff>1980565</xdr:colOff>
      <xdr:row>241</xdr:row>
      <xdr:rowOff>1845945</xdr:rowOff>
    </xdr:to>
    <xdr:pic>
      <xdr:nvPicPr>
        <xdr:cNvPr id="89" name="图片 88">
          <a:extLst>
            <a:ext uri="{FF2B5EF4-FFF2-40B4-BE49-F238E27FC236}">
              <a16:creationId xmlns:a16="http://schemas.microsoft.com/office/drawing/2014/main" id="{00000000-0008-0000-4400-000059000000}"/>
            </a:ext>
          </a:extLst>
        </xdr:cNvPr>
        <xdr:cNvPicPr>
          <a:picLocks noChangeAspect="1"/>
        </xdr:cNvPicPr>
      </xdr:nvPicPr>
      <xdr:blipFill>
        <a:blip xmlns:r="http://schemas.openxmlformats.org/officeDocument/2006/relationships" r:embed="rId73"/>
        <a:stretch>
          <a:fillRect/>
        </a:stretch>
      </xdr:blipFill>
      <xdr:spPr>
        <a:xfrm>
          <a:off x="187960" y="415555430"/>
          <a:ext cx="1792605" cy="1819910"/>
        </a:xfrm>
        <a:prstGeom prst="rect">
          <a:avLst/>
        </a:prstGeom>
        <a:noFill/>
        <a:ln w="9525">
          <a:noFill/>
        </a:ln>
      </xdr:spPr>
    </xdr:pic>
    <xdr:clientData/>
  </xdr:twoCellAnchor>
  <xdr:twoCellAnchor editAs="oneCell">
    <xdr:from>
      <xdr:col>0</xdr:col>
      <xdr:colOff>24130</xdr:colOff>
      <xdr:row>242</xdr:row>
      <xdr:rowOff>149225</xdr:rowOff>
    </xdr:from>
    <xdr:to>
      <xdr:col>0</xdr:col>
      <xdr:colOff>2143760</xdr:colOff>
      <xdr:row>242</xdr:row>
      <xdr:rowOff>1806575</xdr:rowOff>
    </xdr:to>
    <xdr:pic>
      <xdr:nvPicPr>
        <xdr:cNvPr id="90" name="图片 89">
          <a:extLst>
            <a:ext uri="{FF2B5EF4-FFF2-40B4-BE49-F238E27FC236}">
              <a16:creationId xmlns:a16="http://schemas.microsoft.com/office/drawing/2014/main" id="{00000000-0008-0000-4400-00005A000000}"/>
            </a:ext>
          </a:extLst>
        </xdr:cNvPr>
        <xdr:cNvPicPr>
          <a:picLocks noChangeAspect="1"/>
        </xdr:cNvPicPr>
      </xdr:nvPicPr>
      <xdr:blipFill>
        <a:blip xmlns:r="http://schemas.openxmlformats.org/officeDocument/2006/relationships" r:embed="rId74"/>
        <a:stretch>
          <a:fillRect/>
        </a:stretch>
      </xdr:blipFill>
      <xdr:spPr>
        <a:xfrm>
          <a:off x="24130" y="417583620"/>
          <a:ext cx="2119630" cy="1657350"/>
        </a:xfrm>
        <a:prstGeom prst="rect">
          <a:avLst/>
        </a:prstGeom>
        <a:noFill/>
        <a:ln w="9525">
          <a:noFill/>
        </a:ln>
      </xdr:spPr>
    </xdr:pic>
    <xdr:clientData/>
  </xdr:twoCellAnchor>
  <xdr:twoCellAnchor editAs="oneCell">
    <xdr:from>
      <xdr:col>0</xdr:col>
      <xdr:colOff>9525</xdr:colOff>
      <xdr:row>243</xdr:row>
      <xdr:rowOff>158750</xdr:rowOff>
    </xdr:from>
    <xdr:to>
      <xdr:col>0</xdr:col>
      <xdr:colOff>2136140</xdr:colOff>
      <xdr:row>243</xdr:row>
      <xdr:rowOff>1788160</xdr:rowOff>
    </xdr:to>
    <xdr:pic>
      <xdr:nvPicPr>
        <xdr:cNvPr id="91" name="图片 90">
          <a:extLst>
            <a:ext uri="{FF2B5EF4-FFF2-40B4-BE49-F238E27FC236}">
              <a16:creationId xmlns:a16="http://schemas.microsoft.com/office/drawing/2014/main" id="{00000000-0008-0000-4400-00005B000000}"/>
            </a:ext>
          </a:extLst>
        </xdr:cNvPr>
        <xdr:cNvPicPr>
          <a:picLocks noChangeAspect="1"/>
        </xdr:cNvPicPr>
      </xdr:nvPicPr>
      <xdr:blipFill>
        <a:blip xmlns:r="http://schemas.openxmlformats.org/officeDocument/2006/relationships" r:embed="rId75"/>
        <a:stretch>
          <a:fillRect/>
        </a:stretch>
      </xdr:blipFill>
      <xdr:spPr>
        <a:xfrm>
          <a:off x="9525" y="419498145"/>
          <a:ext cx="2126615" cy="1629410"/>
        </a:xfrm>
        <a:prstGeom prst="rect">
          <a:avLst/>
        </a:prstGeom>
        <a:noFill/>
        <a:ln w="9525">
          <a:noFill/>
        </a:ln>
      </xdr:spPr>
    </xdr:pic>
    <xdr:clientData/>
  </xdr:twoCellAnchor>
  <xdr:twoCellAnchor editAs="oneCell">
    <xdr:from>
      <xdr:col>0</xdr:col>
      <xdr:colOff>33020</xdr:colOff>
      <xdr:row>244</xdr:row>
      <xdr:rowOff>238125</xdr:rowOff>
    </xdr:from>
    <xdr:to>
      <xdr:col>0</xdr:col>
      <xdr:colOff>2128520</xdr:colOff>
      <xdr:row>244</xdr:row>
      <xdr:rowOff>1729740</xdr:rowOff>
    </xdr:to>
    <xdr:pic>
      <xdr:nvPicPr>
        <xdr:cNvPr id="92" name="图片 91">
          <a:extLst>
            <a:ext uri="{FF2B5EF4-FFF2-40B4-BE49-F238E27FC236}">
              <a16:creationId xmlns:a16="http://schemas.microsoft.com/office/drawing/2014/main" id="{00000000-0008-0000-4400-00005C000000}"/>
            </a:ext>
          </a:extLst>
        </xdr:cNvPr>
        <xdr:cNvPicPr>
          <a:picLocks noChangeAspect="1"/>
        </xdr:cNvPicPr>
      </xdr:nvPicPr>
      <xdr:blipFill>
        <a:blip xmlns:r="http://schemas.openxmlformats.org/officeDocument/2006/relationships" r:embed="rId76"/>
        <a:stretch>
          <a:fillRect/>
        </a:stretch>
      </xdr:blipFill>
      <xdr:spPr>
        <a:xfrm>
          <a:off x="33020" y="421482520"/>
          <a:ext cx="2095500" cy="1491615"/>
        </a:xfrm>
        <a:prstGeom prst="rect">
          <a:avLst/>
        </a:prstGeom>
        <a:noFill/>
        <a:ln w="9525">
          <a:noFill/>
        </a:ln>
      </xdr:spPr>
    </xdr:pic>
    <xdr:clientData/>
  </xdr:twoCellAnchor>
  <xdr:twoCellAnchor editAs="oneCell">
    <xdr:from>
      <xdr:col>0</xdr:col>
      <xdr:colOff>21590</xdr:colOff>
      <xdr:row>245</xdr:row>
      <xdr:rowOff>167005</xdr:rowOff>
    </xdr:from>
    <xdr:to>
      <xdr:col>0</xdr:col>
      <xdr:colOff>2134870</xdr:colOff>
      <xdr:row>245</xdr:row>
      <xdr:rowOff>1759585</xdr:rowOff>
    </xdr:to>
    <xdr:pic>
      <xdr:nvPicPr>
        <xdr:cNvPr id="93" name="图片 92">
          <a:extLst>
            <a:ext uri="{FF2B5EF4-FFF2-40B4-BE49-F238E27FC236}">
              <a16:creationId xmlns:a16="http://schemas.microsoft.com/office/drawing/2014/main" id="{00000000-0008-0000-4400-00005D000000}"/>
            </a:ext>
          </a:extLst>
        </xdr:cNvPr>
        <xdr:cNvPicPr>
          <a:picLocks noChangeAspect="1"/>
        </xdr:cNvPicPr>
      </xdr:nvPicPr>
      <xdr:blipFill>
        <a:blip xmlns:r="http://schemas.openxmlformats.org/officeDocument/2006/relationships" r:embed="rId77"/>
        <a:stretch>
          <a:fillRect/>
        </a:stretch>
      </xdr:blipFill>
      <xdr:spPr>
        <a:xfrm>
          <a:off x="21590" y="423316400"/>
          <a:ext cx="2113280" cy="1592580"/>
        </a:xfrm>
        <a:prstGeom prst="rect">
          <a:avLst/>
        </a:prstGeom>
        <a:noFill/>
        <a:ln w="9525">
          <a:noFill/>
        </a:ln>
      </xdr:spPr>
    </xdr:pic>
    <xdr:clientData/>
  </xdr:twoCellAnchor>
  <xdr:twoCellAnchor editAs="oneCell">
    <xdr:from>
      <xdr:col>0</xdr:col>
      <xdr:colOff>14605</xdr:colOff>
      <xdr:row>246</xdr:row>
      <xdr:rowOff>210820</xdr:rowOff>
    </xdr:from>
    <xdr:to>
      <xdr:col>0</xdr:col>
      <xdr:colOff>2150745</xdr:colOff>
      <xdr:row>246</xdr:row>
      <xdr:rowOff>1715770</xdr:rowOff>
    </xdr:to>
    <xdr:pic>
      <xdr:nvPicPr>
        <xdr:cNvPr id="94" name="图片 93">
          <a:extLst>
            <a:ext uri="{FF2B5EF4-FFF2-40B4-BE49-F238E27FC236}">
              <a16:creationId xmlns:a16="http://schemas.microsoft.com/office/drawing/2014/main" id="{00000000-0008-0000-4400-00005E000000}"/>
            </a:ext>
          </a:extLst>
        </xdr:cNvPr>
        <xdr:cNvPicPr>
          <a:picLocks noChangeAspect="1"/>
        </xdr:cNvPicPr>
      </xdr:nvPicPr>
      <xdr:blipFill>
        <a:blip xmlns:r="http://schemas.openxmlformats.org/officeDocument/2006/relationships" r:embed="rId78"/>
        <a:stretch>
          <a:fillRect/>
        </a:stretch>
      </xdr:blipFill>
      <xdr:spPr>
        <a:xfrm>
          <a:off x="14605" y="425265215"/>
          <a:ext cx="2136140" cy="1504950"/>
        </a:xfrm>
        <a:prstGeom prst="rect">
          <a:avLst/>
        </a:prstGeom>
        <a:noFill/>
        <a:ln w="9525">
          <a:noFill/>
        </a:ln>
      </xdr:spPr>
    </xdr:pic>
    <xdr:clientData/>
  </xdr:twoCellAnchor>
  <xdr:twoCellAnchor editAs="oneCell">
    <xdr:from>
      <xdr:col>0</xdr:col>
      <xdr:colOff>50800</xdr:colOff>
      <xdr:row>247</xdr:row>
      <xdr:rowOff>78105</xdr:rowOff>
    </xdr:from>
    <xdr:to>
      <xdr:col>0</xdr:col>
      <xdr:colOff>2142490</xdr:colOff>
      <xdr:row>247</xdr:row>
      <xdr:rowOff>1838325</xdr:rowOff>
    </xdr:to>
    <xdr:pic>
      <xdr:nvPicPr>
        <xdr:cNvPr id="95" name="图片 94">
          <a:extLst>
            <a:ext uri="{FF2B5EF4-FFF2-40B4-BE49-F238E27FC236}">
              <a16:creationId xmlns:a16="http://schemas.microsoft.com/office/drawing/2014/main" id="{00000000-0008-0000-4400-00005F000000}"/>
            </a:ext>
          </a:extLst>
        </xdr:cNvPr>
        <xdr:cNvPicPr>
          <a:picLocks noChangeAspect="1"/>
        </xdr:cNvPicPr>
      </xdr:nvPicPr>
      <xdr:blipFill>
        <a:blip xmlns:r="http://schemas.openxmlformats.org/officeDocument/2006/relationships" r:embed="rId79"/>
        <a:stretch>
          <a:fillRect/>
        </a:stretch>
      </xdr:blipFill>
      <xdr:spPr>
        <a:xfrm>
          <a:off x="50800" y="427037500"/>
          <a:ext cx="2091690" cy="1760220"/>
        </a:xfrm>
        <a:prstGeom prst="rect">
          <a:avLst/>
        </a:prstGeom>
        <a:noFill/>
        <a:ln w="9525">
          <a:noFill/>
        </a:ln>
      </xdr:spPr>
    </xdr:pic>
    <xdr:clientData/>
  </xdr:twoCellAnchor>
  <xdr:twoCellAnchor editAs="oneCell">
    <xdr:from>
      <xdr:col>0</xdr:col>
      <xdr:colOff>155575</xdr:colOff>
      <xdr:row>248</xdr:row>
      <xdr:rowOff>40005</xdr:rowOff>
    </xdr:from>
    <xdr:to>
      <xdr:col>0</xdr:col>
      <xdr:colOff>1998345</xdr:colOff>
      <xdr:row>248</xdr:row>
      <xdr:rowOff>1855470</xdr:rowOff>
    </xdr:to>
    <xdr:pic>
      <xdr:nvPicPr>
        <xdr:cNvPr id="96" name="图片 95">
          <a:extLst>
            <a:ext uri="{FF2B5EF4-FFF2-40B4-BE49-F238E27FC236}">
              <a16:creationId xmlns:a16="http://schemas.microsoft.com/office/drawing/2014/main" id="{00000000-0008-0000-4400-000060000000}"/>
            </a:ext>
          </a:extLst>
        </xdr:cNvPr>
        <xdr:cNvPicPr>
          <a:picLocks noChangeAspect="1"/>
        </xdr:cNvPicPr>
      </xdr:nvPicPr>
      <xdr:blipFill>
        <a:blip xmlns:r="http://schemas.openxmlformats.org/officeDocument/2006/relationships" r:embed="rId80"/>
        <a:stretch>
          <a:fillRect/>
        </a:stretch>
      </xdr:blipFill>
      <xdr:spPr>
        <a:xfrm>
          <a:off x="155575" y="428904400"/>
          <a:ext cx="1842770" cy="1815465"/>
        </a:xfrm>
        <a:prstGeom prst="rect">
          <a:avLst/>
        </a:prstGeom>
        <a:noFill/>
        <a:ln w="9525">
          <a:noFill/>
        </a:ln>
      </xdr:spPr>
    </xdr:pic>
    <xdr:clientData/>
  </xdr:twoCellAnchor>
  <xdr:twoCellAnchor editAs="oneCell">
    <xdr:from>
      <xdr:col>0</xdr:col>
      <xdr:colOff>35560</xdr:colOff>
      <xdr:row>249</xdr:row>
      <xdr:rowOff>53975</xdr:rowOff>
    </xdr:from>
    <xdr:to>
      <xdr:col>0</xdr:col>
      <xdr:colOff>2087245</xdr:colOff>
      <xdr:row>249</xdr:row>
      <xdr:rowOff>1815465</xdr:rowOff>
    </xdr:to>
    <xdr:pic>
      <xdr:nvPicPr>
        <xdr:cNvPr id="97" name="图片 96">
          <a:extLst>
            <a:ext uri="{FF2B5EF4-FFF2-40B4-BE49-F238E27FC236}">
              <a16:creationId xmlns:a16="http://schemas.microsoft.com/office/drawing/2014/main" id="{00000000-0008-0000-4400-000061000000}"/>
            </a:ext>
          </a:extLst>
        </xdr:cNvPr>
        <xdr:cNvPicPr>
          <a:picLocks noChangeAspect="1"/>
        </xdr:cNvPicPr>
      </xdr:nvPicPr>
      <xdr:blipFill>
        <a:blip xmlns:r="http://schemas.openxmlformats.org/officeDocument/2006/relationships" r:embed="rId81"/>
        <a:stretch>
          <a:fillRect/>
        </a:stretch>
      </xdr:blipFill>
      <xdr:spPr>
        <a:xfrm>
          <a:off x="35560" y="430823370"/>
          <a:ext cx="2051685" cy="1761490"/>
        </a:xfrm>
        <a:prstGeom prst="rect">
          <a:avLst/>
        </a:prstGeom>
        <a:noFill/>
        <a:ln w="9525">
          <a:noFill/>
        </a:ln>
      </xdr:spPr>
    </xdr:pic>
    <xdr:clientData/>
  </xdr:twoCellAnchor>
  <xdr:twoCellAnchor editAs="oneCell">
    <xdr:from>
      <xdr:col>0</xdr:col>
      <xdr:colOff>158750</xdr:colOff>
      <xdr:row>250</xdr:row>
      <xdr:rowOff>55880</xdr:rowOff>
    </xdr:from>
    <xdr:to>
      <xdr:col>0</xdr:col>
      <xdr:colOff>1996440</xdr:colOff>
      <xdr:row>250</xdr:row>
      <xdr:rowOff>1851660</xdr:rowOff>
    </xdr:to>
    <xdr:pic>
      <xdr:nvPicPr>
        <xdr:cNvPr id="98" name="图片 97">
          <a:extLst>
            <a:ext uri="{FF2B5EF4-FFF2-40B4-BE49-F238E27FC236}">
              <a16:creationId xmlns:a16="http://schemas.microsoft.com/office/drawing/2014/main" id="{00000000-0008-0000-4400-000062000000}"/>
            </a:ext>
          </a:extLst>
        </xdr:cNvPr>
        <xdr:cNvPicPr>
          <a:picLocks noChangeAspect="1"/>
        </xdr:cNvPicPr>
      </xdr:nvPicPr>
      <xdr:blipFill>
        <a:blip xmlns:r="http://schemas.openxmlformats.org/officeDocument/2006/relationships" r:embed="rId82"/>
        <a:stretch>
          <a:fillRect/>
        </a:stretch>
      </xdr:blipFill>
      <xdr:spPr>
        <a:xfrm>
          <a:off x="158750" y="432730275"/>
          <a:ext cx="1837690" cy="1795780"/>
        </a:xfrm>
        <a:prstGeom prst="rect">
          <a:avLst/>
        </a:prstGeom>
        <a:noFill/>
        <a:ln w="9525">
          <a:noFill/>
        </a:ln>
      </xdr:spPr>
    </xdr:pic>
    <xdr:clientData/>
  </xdr:twoCellAnchor>
  <xdr:twoCellAnchor editAs="oneCell">
    <xdr:from>
      <xdr:col>0</xdr:col>
      <xdr:colOff>12700</xdr:colOff>
      <xdr:row>251</xdr:row>
      <xdr:rowOff>65405</xdr:rowOff>
    </xdr:from>
    <xdr:to>
      <xdr:col>0</xdr:col>
      <xdr:colOff>2123440</xdr:colOff>
      <xdr:row>251</xdr:row>
      <xdr:rowOff>1865630</xdr:rowOff>
    </xdr:to>
    <xdr:pic>
      <xdr:nvPicPr>
        <xdr:cNvPr id="99" name="图片 98">
          <a:extLst>
            <a:ext uri="{FF2B5EF4-FFF2-40B4-BE49-F238E27FC236}">
              <a16:creationId xmlns:a16="http://schemas.microsoft.com/office/drawing/2014/main" id="{00000000-0008-0000-4400-000063000000}"/>
            </a:ext>
          </a:extLst>
        </xdr:cNvPr>
        <xdr:cNvPicPr>
          <a:picLocks noChangeAspect="1"/>
        </xdr:cNvPicPr>
      </xdr:nvPicPr>
      <xdr:blipFill>
        <a:blip xmlns:r="http://schemas.openxmlformats.org/officeDocument/2006/relationships" r:embed="rId83"/>
        <a:stretch>
          <a:fillRect/>
        </a:stretch>
      </xdr:blipFill>
      <xdr:spPr>
        <a:xfrm>
          <a:off x="12700" y="434644800"/>
          <a:ext cx="2110740" cy="1800225"/>
        </a:xfrm>
        <a:prstGeom prst="rect">
          <a:avLst/>
        </a:prstGeom>
        <a:noFill/>
        <a:ln w="9525">
          <a:noFill/>
        </a:ln>
      </xdr:spPr>
    </xdr:pic>
    <xdr:clientData/>
  </xdr:twoCellAnchor>
  <xdr:twoCellAnchor editAs="oneCell">
    <xdr:from>
      <xdr:col>0</xdr:col>
      <xdr:colOff>48895</xdr:colOff>
      <xdr:row>252</xdr:row>
      <xdr:rowOff>167640</xdr:rowOff>
    </xdr:from>
    <xdr:to>
      <xdr:col>0</xdr:col>
      <xdr:colOff>2148205</xdr:colOff>
      <xdr:row>252</xdr:row>
      <xdr:rowOff>1767205</xdr:rowOff>
    </xdr:to>
    <xdr:pic>
      <xdr:nvPicPr>
        <xdr:cNvPr id="100" name="图片 99">
          <a:extLst>
            <a:ext uri="{FF2B5EF4-FFF2-40B4-BE49-F238E27FC236}">
              <a16:creationId xmlns:a16="http://schemas.microsoft.com/office/drawing/2014/main" id="{00000000-0008-0000-4400-000064000000}"/>
            </a:ext>
          </a:extLst>
        </xdr:cNvPr>
        <xdr:cNvPicPr>
          <a:picLocks noChangeAspect="1"/>
        </xdr:cNvPicPr>
      </xdr:nvPicPr>
      <xdr:blipFill>
        <a:blip xmlns:r="http://schemas.openxmlformats.org/officeDocument/2006/relationships" r:embed="rId84"/>
        <a:stretch>
          <a:fillRect/>
        </a:stretch>
      </xdr:blipFill>
      <xdr:spPr>
        <a:xfrm>
          <a:off x="48895" y="436652035"/>
          <a:ext cx="2099310" cy="1599565"/>
        </a:xfrm>
        <a:prstGeom prst="rect">
          <a:avLst/>
        </a:prstGeom>
        <a:noFill/>
        <a:ln w="9525">
          <a:noFill/>
        </a:ln>
      </xdr:spPr>
    </xdr:pic>
    <xdr:clientData/>
  </xdr:twoCellAnchor>
  <xdr:twoCellAnchor editAs="oneCell">
    <xdr:from>
      <xdr:col>0</xdr:col>
      <xdr:colOff>40640</xdr:colOff>
      <xdr:row>253</xdr:row>
      <xdr:rowOff>65405</xdr:rowOff>
    </xdr:from>
    <xdr:to>
      <xdr:col>0</xdr:col>
      <xdr:colOff>2105660</xdr:colOff>
      <xdr:row>253</xdr:row>
      <xdr:rowOff>1857375</xdr:rowOff>
    </xdr:to>
    <xdr:pic>
      <xdr:nvPicPr>
        <xdr:cNvPr id="101" name="图片 100">
          <a:extLst>
            <a:ext uri="{FF2B5EF4-FFF2-40B4-BE49-F238E27FC236}">
              <a16:creationId xmlns:a16="http://schemas.microsoft.com/office/drawing/2014/main" id="{00000000-0008-0000-4400-000065000000}"/>
            </a:ext>
          </a:extLst>
        </xdr:cNvPr>
        <xdr:cNvPicPr>
          <a:picLocks noChangeAspect="1"/>
        </xdr:cNvPicPr>
      </xdr:nvPicPr>
      <xdr:blipFill>
        <a:blip xmlns:r="http://schemas.openxmlformats.org/officeDocument/2006/relationships" r:embed="rId85"/>
        <a:stretch>
          <a:fillRect/>
        </a:stretch>
      </xdr:blipFill>
      <xdr:spPr>
        <a:xfrm>
          <a:off x="40640" y="438454800"/>
          <a:ext cx="2065020" cy="1791970"/>
        </a:xfrm>
        <a:prstGeom prst="rect">
          <a:avLst/>
        </a:prstGeom>
        <a:noFill/>
        <a:ln w="9525">
          <a:noFill/>
        </a:ln>
      </xdr:spPr>
    </xdr:pic>
    <xdr:clientData/>
  </xdr:twoCellAnchor>
  <xdr:twoCellAnchor editAs="oneCell">
    <xdr:from>
      <xdr:col>0</xdr:col>
      <xdr:colOff>9525</xdr:colOff>
      <xdr:row>254</xdr:row>
      <xdr:rowOff>105410</xdr:rowOff>
    </xdr:from>
    <xdr:to>
      <xdr:col>0</xdr:col>
      <xdr:colOff>2125980</xdr:colOff>
      <xdr:row>254</xdr:row>
      <xdr:rowOff>1806575</xdr:rowOff>
    </xdr:to>
    <xdr:pic>
      <xdr:nvPicPr>
        <xdr:cNvPr id="102" name="图片 101">
          <a:extLst>
            <a:ext uri="{FF2B5EF4-FFF2-40B4-BE49-F238E27FC236}">
              <a16:creationId xmlns:a16="http://schemas.microsoft.com/office/drawing/2014/main" id="{00000000-0008-0000-4400-000066000000}"/>
            </a:ext>
          </a:extLst>
        </xdr:cNvPr>
        <xdr:cNvPicPr>
          <a:picLocks noChangeAspect="1"/>
        </xdr:cNvPicPr>
      </xdr:nvPicPr>
      <xdr:blipFill>
        <a:blip xmlns:r="http://schemas.openxmlformats.org/officeDocument/2006/relationships" r:embed="rId86"/>
        <a:stretch>
          <a:fillRect/>
        </a:stretch>
      </xdr:blipFill>
      <xdr:spPr>
        <a:xfrm>
          <a:off x="9525" y="440399805"/>
          <a:ext cx="2116455" cy="1701165"/>
        </a:xfrm>
        <a:prstGeom prst="rect">
          <a:avLst/>
        </a:prstGeom>
        <a:noFill/>
        <a:ln w="9525">
          <a:noFill/>
        </a:ln>
      </xdr:spPr>
    </xdr:pic>
    <xdr:clientData/>
  </xdr:twoCellAnchor>
  <xdr:twoCellAnchor editAs="oneCell">
    <xdr:from>
      <xdr:col>0</xdr:col>
      <xdr:colOff>635</xdr:colOff>
      <xdr:row>257</xdr:row>
      <xdr:rowOff>171450</xdr:rowOff>
    </xdr:from>
    <xdr:to>
      <xdr:col>0</xdr:col>
      <xdr:colOff>2151380</xdr:colOff>
      <xdr:row>257</xdr:row>
      <xdr:rowOff>1722120</xdr:rowOff>
    </xdr:to>
    <xdr:pic>
      <xdr:nvPicPr>
        <xdr:cNvPr id="103" name="图片 102">
          <a:extLst>
            <a:ext uri="{FF2B5EF4-FFF2-40B4-BE49-F238E27FC236}">
              <a16:creationId xmlns:a16="http://schemas.microsoft.com/office/drawing/2014/main" id="{00000000-0008-0000-4400-000067000000}"/>
            </a:ext>
          </a:extLst>
        </xdr:cNvPr>
        <xdr:cNvPicPr>
          <a:picLocks noChangeAspect="1"/>
        </xdr:cNvPicPr>
      </xdr:nvPicPr>
      <xdr:blipFill>
        <a:blip xmlns:r="http://schemas.openxmlformats.org/officeDocument/2006/relationships" r:embed="rId87"/>
        <a:stretch>
          <a:fillRect/>
        </a:stretch>
      </xdr:blipFill>
      <xdr:spPr>
        <a:xfrm>
          <a:off x="635" y="445799845"/>
          <a:ext cx="2150745" cy="1550670"/>
        </a:xfrm>
        <a:prstGeom prst="rect">
          <a:avLst/>
        </a:prstGeom>
        <a:noFill/>
        <a:ln w="9525">
          <a:noFill/>
        </a:ln>
      </xdr:spPr>
    </xdr:pic>
    <xdr:clientData/>
  </xdr:twoCellAnchor>
  <xdr:twoCellAnchor editAs="oneCell">
    <xdr:from>
      <xdr:col>0</xdr:col>
      <xdr:colOff>9525</xdr:colOff>
      <xdr:row>258</xdr:row>
      <xdr:rowOff>215265</xdr:rowOff>
    </xdr:from>
    <xdr:to>
      <xdr:col>0</xdr:col>
      <xdr:colOff>2146935</xdr:colOff>
      <xdr:row>258</xdr:row>
      <xdr:rowOff>1631950</xdr:rowOff>
    </xdr:to>
    <xdr:pic>
      <xdr:nvPicPr>
        <xdr:cNvPr id="104" name="图片 103">
          <a:extLst>
            <a:ext uri="{FF2B5EF4-FFF2-40B4-BE49-F238E27FC236}">
              <a16:creationId xmlns:a16="http://schemas.microsoft.com/office/drawing/2014/main" id="{00000000-0008-0000-4400-000068000000}"/>
            </a:ext>
          </a:extLst>
        </xdr:cNvPr>
        <xdr:cNvPicPr>
          <a:picLocks noChangeAspect="1"/>
        </xdr:cNvPicPr>
      </xdr:nvPicPr>
      <xdr:blipFill>
        <a:blip xmlns:r="http://schemas.openxmlformats.org/officeDocument/2006/relationships" r:embed="rId88"/>
        <a:stretch>
          <a:fillRect/>
        </a:stretch>
      </xdr:blipFill>
      <xdr:spPr>
        <a:xfrm>
          <a:off x="9525" y="447748660"/>
          <a:ext cx="2137410" cy="1416685"/>
        </a:xfrm>
        <a:prstGeom prst="rect">
          <a:avLst/>
        </a:prstGeom>
        <a:noFill/>
        <a:ln w="9525">
          <a:noFill/>
        </a:ln>
      </xdr:spPr>
    </xdr:pic>
    <xdr:clientData/>
  </xdr:twoCellAnchor>
  <xdr:twoCellAnchor editAs="oneCell">
    <xdr:from>
      <xdr:col>0</xdr:col>
      <xdr:colOff>9525</xdr:colOff>
      <xdr:row>259</xdr:row>
      <xdr:rowOff>163195</xdr:rowOff>
    </xdr:from>
    <xdr:to>
      <xdr:col>0</xdr:col>
      <xdr:colOff>2155190</xdr:colOff>
      <xdr:row>259</xdr:row>
      <xdr:rowOff>1746885</xdr:rowOff>
    </xdr:to>
    <xdr:pic>
      <xdr:nvPicPr>
        <xdr:cNvPr id="105" name="图片 104">
          <a:extLst>
            <a:ext uri="{FF2B5EF4-FFF2-40B4-BE49-F238E27FC236}">
              <a16:creationId xmlns:a16="http://schemas.microsoft.com/office/drawing/2014/main" id="{00000000-0008-0000-4400-000069000000}"/>
            </a:ext>
          </a:extLst>
        </xdr:cNvPr>
        <xdr:cNvPicPr>
          <a:picLocks noChangeAspect="1"/>
        </xdr:cNvPicPr>
      </xdr:nvPicPr>
      <xdr:blipFill>
        <a:blip xmlns:r="http://schemas.openxmlformats.org/officeDocument/2006/relationships" r:embed="rId89"/>
        <a:stretch>
          <a:fillRect/>
        </a:stretch>
      </xdr:blipFill>
      <xdr:spPr>
        <a:xfrm>
          <a:off x="9525" y="449601590"/>
          <a:ext cx="2145665" cy="1583690"/>
        </a:xfrm>
        <a:prstGeom prst="rect">
          <a:avLst/>
        </a:prstGeom>
        <a:noFill/>
        <a:ln w="9525">
          <a:noFill/>
        </a:ln>
      </xdr:spPr>
    </xdr:pic>
    <xdr:clientData/>
  </xdr:twoCellAnchor>
  <xdr:twoCellAnchor editAs="oneCell">
    <xdr:from>
      <xdr:col>0</xdr:col>
      <xdr:colOff>212725</xdr:colOff>
      <xdr:row>260</xdr:row>
      <xdr:rowOff>53340</xdr:rowOff>
    </xdr:from>
    <xdr:to>
      <xdr:col>0</xdr:col>
      <xdr:colOff>1955165</xdr:colOff>
      <xdr:row>260</xdr:row>
      <xdr:rowOff>1830070</xdr:rowOff>
    </xdr:to>
    <xdr:pic>
      <xdr:nvPicPr>
        <xdr:cNvPr id="106" name="图片 105">
          <a:extLst>
            <a:ext uri="{FF2B5EF4-FFF2-40B4-BE49-F238E27FC236}">
              <a16:creationId xmlns:a16="http://schemas.microsoft.com/office/drawing/2014/main" id="{00000000-0008-0000-4400-00006A000000}"/>
            </a:ext>
          </a:extLst>
        </xdr:cNvPr>
        <xdr:cNvPicPr>
          <a:picLocks noChangeAspect="1"/>
        </xdr:cNvPicPr>
      </xdr:nvPicPr>
      <xdr:blipFill>
        <a:blip xmlns:r="http://schemas.openxmlformats.org/officeDocument/2006/relationships" r:embed="rId90"/>
        <a:stretch>
          <a:fillRect/>
        </a:stretch>
      </xdr:blipFill>
      <xdr:spPr>
        <a:xfrm>
          <a:off x="212725" y="451396735"/>
          <a:ext cx="1742440" cy="1776730"/>
        </a:xfrm>
        <a:prstGeom prst="rect">
          <a:avLst/>
        </a:prstGeom>
        <a:noFill/>
        <a:ln w="9525">
          <a:noFill/>
        </a:ln>
      </xdr:spPr>
    </xdr:pic>
    <xdr:clientData/>
  </xdr:twoCellAnchor>
  <xdr:twoCellAnchor editAs="oneCell">
    <xdr:from>
      <xdr:col>0</xdr:col>
      <xdr:colOff>197485</xdr:colOff>
      <xdr:row>261</xdr:row>
      <xdr:rowOff>38735</xdr:rowOff>
    </xdr:from>
    <xdr:to>
      <xdr:col>0</xdr:col>
      <xdr:colOff>2005965</xdr:colOff>
      <xdr:row>261</xdr:row>
      <xdr:rowOff>1844675</xdr:rowOff>
    </xdr:to>
    <xdr:pic>
      <xdr:nvPicPr>
        <xdr:cNvPr id="107" name="图片 106">
          <a:extLst>
            <a:ext uri="{FF2B5EF4-FFF2-40B4-BE49-F238E27FC236}">
              <a16:creationId xmlns:a16="http://schemas.microsoft.com/office/drawing/2014/main" id="{00000000-0008-0000-4400-00006B000000}"/>
            </a:ext>
          </a:extLst>
        </xdr:cNvPr>
        <xdr:cNvPicPr>
          <a:picLocks noChangeAspect="1"/>
        </xdr:cNvPicPr>
      </xdr:nvPicPr>
      <xdr:blipFill>
        <a:blip xmlns:r="http://schemas.openxmlformats.org/officeDocument/2006/relationships" r:embed="rId91"/>
        <a:stretch>
          <a:fillRect/>
        </a:stretch>
      </xdr:blipFill>
      <xdr:spPr>
        <a:xfrm>
          <a:off x="197485" y="453287130"/>
          <a:ext cx="1808480" cy="1805940"/>
        </a:xfrm>
        <a:prstGeom prst="rect">
          <a:avLst/>
        </a:prstGeom>
        <a:noFill/>
        <a:ln w="9525">
          <a:noFill/>
        </a:ln>
      </xdr:spPr>
    </xdr:pic>
    <xdr:clientData/>
  </xdr:twoCellAnchor>
  <xdr:twoCellAnchor editAs="oneCell">
    <xdr:from>
      <xdr:col>0</xdr:col>
      <xdr:colOff>156845</xdr:colOff>
      <xdr:row>262</xdr:row>
      <xdr:rowOff>40005</xdr:rowOff>
    </xdr:from>
    <xdr:to>
      <xdr:col>0</xdr:col>
      <xdr:colOff>2006600</xdr:colOff>
      <xdr:row>262</xdr:row>
      <xdr:rowOff>1844040</xdr:rowOff>
    </xdr:to>
    <xdr:pic>
      <xdr:nvPicPr>
        <xdr:cNvPr id="108" name="图片 107">
          <a:extLst>
            <a:ext uri="{FF2B5EF4-FFF2-40B4-BE49-F238E27FC236}">
              <a16:creationId xmlns:a16="http://schemas.microsoft.com/office/drawing/2014/main" id="{00000000-0008-0000-4400-00006C000000}"/>
            </a:ext>
          </a:extLst>
        </xdr:cNvPr>
        <xdr:cNvPicPr>
          <a:picLocks noChangeAspect="1"/>
        </xdr:cNvPicPr>
      </xdr:nvPicPr>
      <xdr:blipFill>
        <a:blip xmlns:r="http://schemas.openxmlformats.org/officeDocument/2006/relationships" r:embed="rId92"/>
        <a:stretch>
          <a:fillRect/>
        </a:stretch>
      </xdr:blipFill>
      <xdr:spPr>
        <a:xfrm>
          <a:off x="156845" y="455193400"/>
          <a:ext cx="1849755" cy="1804035"/>
        </a:xfrm>
        <a:prstGeom prst="rect">
          <a:avLst/>
        </a:prstGeom>
        <a:noFill/>
        <a:ln w="9525">
          <a:noFill/>
        </a:ln>
      </xdr:spPr>
    </xdr:pic>
    <xdr:clientData/>
  </xdr:twoCellAnchor>
  <xdr:twoCellAnchor editAs="oneCell">
    <xdr:from>
      <xdr:col>0</xdr:col>
      <xdr:colOff>181610</xdr:colOff>
      <xdr:row>263</xdr:row>
      <xdr:rowOff>87630</xdr:rowOff>
    </xdr:from>
    <xdr:to>
      <xdr:col>0</xdr:col>
      <xdr:colOff>2120900</xdr:colOff>
      <xdr:row>263</xdr:row>
      <xdr:rowOff>1887855</xdr:rowOff>
    </xdr:to>
    <xdr:pic>
      <xdr:nvPicPr>
        <xdr:cNvPr id="109" name="图片 108">
          <a:extLst>
            <a:ext uri="{FF2B5EF4-FFF2-40B4-BE49-F238E27FC236}">
              <a16:creationId xmlns:a16="http://schemas.microsoft.com/office/drawing/2014/main" id="{00000000-0008-0000-4400-00006D000000}"/>
            </a:ext>
          </a:extLst>
        </xdr:cNvPr>
        <xdr:cNvPicPr>
          <a:picLocks noChangeAspect="1"/>
        </xdr:cNvPicPr>
      </xdr:nvPicPr>
      <xdr:blipFill>
        <a:blip xmlns:r="http://schemas.openxmlformats.org/officeDocument/2006/relationships" r:embed="rId93"/>
        <a:stretch>
          <a:fillRect/>
        </a:stretch>
      </xdr:blipFill>
      <xdr:spPr>
        <a:xfrm>
          <a:off x="181610" y="457146025"/>
          <a:ext cx="1939290" cy="1800225"/>
        </a:xfrm>
        <a:prstGeom prst="rect">
          <a:avLst/>
        </a:prstGeom>
        <a:noFill/>
        <a:ln w="9525">
          <a:noFill/>
        </a:ln>
      </xdr:spPr>
    </xdr:pic>
    <xdr:clientData/>
  </xdr:twoCellAnchor>
  <xdr:twoCellAnchor editAs="oneCell">
    <xdr:from>
      <xdr:col>0</xdr:col>
      <xdr:colOff>635</xdr:colOff>
      <xdr:row>264</xdr:row>
      <xdr:rowOff>119380</xdr:rowOff>
    </xdr:from>
    <xdr:to>
      <xdr:col>0</xdr:col>
      <xdr:colOff>2146300</xdr:colOff>
      <xdr:row>264</xdr:row>
      <xdr:rowOff>1791970</xdr:rowOff>
    </xdr:to>
    <xdr:pic>
      <xdr:nvPicPr>
        <xdr:cNvPr id="110" name="图片 109">
          <a:extLst>
            <a:ext uri="{FF2B5EF4-FFF2-40B4-BE49-F238E27FC236}">
              <a16:creationId xmlns:a16="http://schemas.microsoft.com/office/drawing/2014/main" id="{00000000-0008-0000-4400-00006E000000}"/>
            </a:ext>
          </a:extLst>
        </xdr:cNvPr>
        <xdr:cNvPicPr>
          <a:picLocks noChangeAspect="1"/>
        </xdr:cNvPicPr>
      </xdr:nvPicPr>
      <xdr:blipFill>
        <a:blip xmlns:r="http://schemas.openxmlformats.org/officeDocument/2006/relationships" r:embed="rId94"/>
        <a:stretch>
          <a:fillRect/>
        </a:stretch>
      </xdr:blipFill>
      <xdr:spPr>
        <a:xfrm>
          <a:off x="635" y="459082775"/>
          <a:ext cx="2145665" cy="1672590"/>
        </a:xfrm>
        <a:prstGeom prst="rect">
          <a:avLst/>
        </a:prstGeom>
        <a:noFill/>
        <a:ln w="9525">
          <a:noFill/>
        </a:ln>
      </xdr:spPr>
    </xdr:pic>
    <xdr:clientData/>
  </xdr:twoCellAnchor>
  <xdr:twoCellAnchor editAs="oneCell">
    <xdr:from>
      <xdr:col>0</xdr:col>
      <xdr:colOff>9525</xdr:colOff>
      <xdr:row>265</xdr:row>
      <xdr:rowOff>204470</xdr:rowOff>
    </xdr:from>
    <xdr:to>
      <xdr:col>0</xdr:col>
      <xdr:colOff>2151380</xdr:colOff>
      <xdr:row>265</xdr:row>
      <xdr:rowOff>1752600</xdr:rowOff>
    </xdr:to>
    <xdr:pic>
      <xdr:nvPicPr>
        <xdr:cNvPr id="111" name="图片 110">
          <a:extLst>
            <a:ext uri="{FF2B5EF4-FFF2-40B4-BE49-F238E27FC236}">
              <a16:creationId xmlns:a16="http://schemas.microsoft.com/office/drawing/2014/main" id="{00000000-0008-0000-4400-00006F000000}"/>
            </a:ext>
          </a:extLst>
        </xdr:cNvPr>
        <xdr:cNvPicPr>
          <a:picLocks noChangeAspect="1"/>
        </xdr:cNvPicPr>
      </xdr:nvPicPr>
      <xdr:blipFill>
        <a:blip xmlns:r="http://schemas.openxmlformats.org/officeDocument/2006/relationships" r:embed="rId95"/>
        <a:stretch>
          <a:fillRect/>
        </a:stretch>
      </xdr:blipFill>
      <xdr:spPr>
        <a:xfrm>
          <a:off x="9525" y="461072865"/>
          <a:ext cx="2141855" cy="1548130"/>
        </a:xfrm>
        <a:prstGeom prst="rect">
          <a:avLst/>
        </a:prstGeom>
        <a:noFill/>
        <a:ln w="9525">
          <a:noFill/>
        </a:ln>
      </xdr:spPr>
    </xdr:pic>
    <xdr:clientData/>
  </xdr:twoCellAnchor>
  <xdr:twoCellAnchor editAs="oneCell">
    <xdr:from>
      <xdr:col>0</xdr:col>
      <xdr:colOff>9525</xdr:colOff>
      <xdr:row>266</xdr:row>
      <xdr:rowOff>189230</xdr:rowOff>
    </xdr:from>
    <xdr:to>
      <xdr:col>0</xdr:col>
      <xdr:colOff>2159635</xdr:colOff>
      <xdr:row>266</xdr:row>
      <xdr:rowOff>1719580</xdr:rowOff>
    </xdr:to>
    <xdr:pic>
      <xdr:nvPicPr>
        <xdr:cNvPr id="112" name="图片 111">
          <a:extLst>
            <a:ext uri="{FF2B5EF4-FFF2-40B4-BE49-F238E27FC236}">
              <a16:creationId xmlns:a16="http://schemas.microsoft.com/office/drawing/2014/main" id="{00000000-0008-0000-4400-000070000000}"/>
            </a:ext>
          </a:extLst>
        </xdr:cNvPr>
        <xdr:cNvPicPr>
          <a:picLocks noChangeAspect="1"/>
        </xdr:cNvPicPr>
      </xdr:nvPicPr>
      <xdr:blipFill>
        <a:blip xmlns:r="http://schemas.openxmlformats.org/officeDocument/2006/relationships" r:embed="rId96"/>
        <a:stretch>
          <a:fillRect/>
        </a:stretch>
      </xdr:blipFill>
      <xdr:spPr>
        <a:xfrm>
          <a:off x="9525" y="462962625"/>
          <a:ext cx="2150110" cy="1530350"/>
        </a:xfrm>
        <a:prstGeom prst="rect">
          <a:avLst/>
        </a:prstGeom>
        <a:noFill/>
        <a:ln w="9525">
          <a:noFill/>
        </a:ln>
      </xdr:spPr>
    </xdr:pic>
    <xdr:clientData/>
  </xdr:twoCellAnchor>
  <xdr:twoCellAnchor editAs="oneCell">
    <xdr:from>
      <xdr:col>0</xdr:col>
      <xdr:colOff>635</xdr:colOff>
      <xdr:row>267</xdr:row>
      <xdr:rowOff>262890</xdr:rowOff>
    </xdr:from>
    <xdr:to>
      <xdr:col>0</xdr:col>
      <xdr:colOff>2123440</xdr:colOff>
      <xdr:row>267</xdr:row>
      <xdr:rowOff>1750060</xdr:rowOff>
    </xdr:to>
    <xdr:pic>
      <xdr:nvPicPr>
        <xdr:cNvPr id="113" name="图片 112">
          <a:extLst>
            <a:ext uri="{FF2B5EF4-FFF2-40B4-BE49-F238E27FC236}">
              <a16:creationId xmlns:a16="http://schemas.microsoft.com/office/drawing/2014/main" id="{00000000-0008-0000-4400-000071000000}"/>
            </a:ext>
          </a:extLst>
        </xdr:cNvPr>
        <xdr:cNvPicPr>
          <a:picLocks noChangeAspect="1"/>
        </xdr:cNvPicPr>
      </xdr:nvPicPr>
      <xdr:blipFill>
        <a:blip xmlns:r="http://schemas.openxmlformats.org/officeDocument/2006/relationships" r:embed="rId97"/>
        <a:stretch>
          <a:fillRect/>
        </a:stretch>
      </xdr:blipFill>
      <xdr:spPr>
        <a:xfrm>
          <a:off x="635" y="464941285"/>
          <a:ext cx="2122805" cy="1487170"/>
        </a:xfrm>
        <a:prstGeom prst="rect">
          <a:avLst/>
        </a:prstGeom>
        <a:noFill/>
        <a:ln w="9525">
          <a:noFill/>
        </a:ln>
      </xdr:spPr>
    </xdr:pic>
    <xdr:clientData/>
  </xdr:twoCellAnchor>
  <xdr:twoCellAnchor editAs="oneCell">
    <xdr:from>
      <xdr:col>0</xdr:col>
      <xdr:colOff>635</xdr:colOff>
      <xdr:row>268</xdr:row>
      <xdr:rowOff>193675</xdr:rowOff>
    </xdr:from>
    <xdr:to>
      <xdr:col>0</xdr:col>
      <xdr:colOff>2113915</xdr:colOff>
      <xdr:row>268</xdr:row>
      <xdr:rowOff>1778635</xdr:rowOff>
    </xdr:to>
    <xdr:pic>
      <xdr:nvPicPr>
        <xdr:cNvPr id="114" name="图片 113">
          <a:extLst>
            <a:ext uri="{FF2B5EF4-FFF2-40B4-BE49-F238E27FC236}">
              <a16:creationId xmlns:a16="http://schemas.microsoft.com/office/drawing/2014/main" id="{00000000-0008-0000-4400-000072000000}"/>
            </a:ext>
          </a:extLst>
        </xdr:cNvPr>
        <xdr:cNvPicPr>
          <a:picLocks noChangeAspect="1"/>
        </xdr:cNvPicPr>
      </xdr:nvPicPr>
      <xdr:blipFill>
        <a:blip xmlns:r="http://schemas.openxmlformats.org/officeDocument/2006/relationships" r:embed="rId98"/>
        <a:stretch>
          <a:fillRect/>
        </a:stretch>
      </xdr:blipFill>
      <xdr:spPr>
        <a:xfrm>
          <a:off x="635" y="466777070"/>
          <a:ext cx="2113280" cy="1584960"/>
        </a:xfrm>
        <a:prstGeom prst="rect">
          <a:avLst/>
        </a:prstGeom>
        <a:noFill/>
        <a:ln w="9525">
          <a:noFill/>
        </a:ln>
      </xdr:spPr>
    </xdr:pic>
    <xdr:clientData/>
  </xdr:twoCellAnchor>
  <xdr:twoCellAnchor editAs="oneCell">
    <xdr:from>
      <xdr:col>0</xdr:col>
      <xdr:colOff>57150</xdr:colOff>
      <xdr:row>269</xdr:row>
      <xdr:rowOff>294005</xdr:rowOff>
    </xdr:from>
    <xdr:to>
      <xdr:col>0</xdr:col>
      <xdr:colOff>2117725</xdr:colOff>
      <xdr:row>269</xdr:row>
      <xdr:rowOff>1731010</xdr:rowOff>
    </xdr:to>
    <xdr:pic>
      <xdr:nvPicPr>
        <xdr:cNvPr id="115" name="图片 114">
          <a:extLst>
            <a:ext uri="{FF2B5EF4-FFF2-40B4-BE49-F238E27FC236}">
              <a16:creationId xmlns:a16="http://schemas.microsoft.com/office/drawing/2014/main" id="{00000000-0008-0000-4400-000073000000}"/>
            </a:ext>
          </a:extLst>
        </xdr:cNvPr>
        <xdr:cNvPicPr>
          <a:picLocks noChangeAspect="1"/>
        </xdr:cNvPicPr>
      </xdr:nvPicPr>
      <xdr:blipFill>
        <a:blip xmlns:r="http://schemas.openxmlformats.org/officeDocument/2006/relationships" r:embed="rId99"/>
        <a:stretch>
          <a:fillRect/>
        </a:stretch>
      </xdr:blipFill>
      <xdr:spPr>
        <a:xfrm>
          <a:off x="57150" y="468782400"/>
          <a:ext cx="2060575" cy="1437005"/>
        </a:xfrm>
        <a:prstGeom prst="rect">
          <a:avLst/>
        </a:prstGeom>
        <a:noFill/>
        <a:ln w="9525">
          <a:noFill/>
        </a:ln>
      </xdr:spPr>
    </xdr:pic>
    <xdr:clientData/>
  </xdr:twoCellAnchor>
  <xdr:twoCellAnchor editAs="oneCell">
    <xdr:from>
      <xdr:col>0</xdr:col>
      <xdr:colOff>635</xdr:colOff>
      <xdr:row>270</xdr:row>
      <xdr:rowOff>93980</xdr:rowOff>
    </xdr:from>
    <xdr:to>
      <xdr:col>0</xdr:col>
      <xdr:colOff>2128520</xdr:colOff>
      <xdr:row>270</xdr:row>
      <xdr:rowOff>1809750</xdr:rowOff>
    </xdr:to>
    <xdr:pic>
      <xdr:nvPicPr>
        <xdr:cNvPr id="116" name="图片 115">
          <a:extLst>
            <a:ext uri="{FF2B5EF4-FFF2-40B4-BE49-F238E27FC236}">
              <a16:creationId xmlns:a16="http://schemas.microsoft.com/office/drawing/2014/main" id="{00000000-0008-0000-4400-000074000000}"/>
            </a:ext>
          </a:extLst>
        </xdr:cNvPr>
        <xdr:cNvPicPr>
          <a:picLocks noChangeAspect="1"/>
        </xdr:cNvPicPr>
      </xdr:nvPicPr>
      <xdr:blipFill>
        <a:blip xmlns:r="http://schemas.openxmlformats.org/officeDocument/2006/relationships" r:embed="rId100"/>
        <a:stretch>
          <a:fillRect/>
        </a:stretch>
      </xdr:blipFill>
      <xdr:spPr>
        <a:xfrm>
          <a:off x="635" y="470487375"/>
          <a:ext cx="2127885" cy="1715770"/>
        </a:xfrm>
        <a:prstGeom prst="rect">
          <a:avLst/>
        </a:prstGeom>
        <a:noFill/>
        <a:ln w="9525">
          <a:noFill/>
        </a:ln>
      </xdr:spPr>
    </xdr:pic>
    <xdr:clientData/>
  </xdr:twoCellAnchor>
  <xdr:twoCellAnchor editAs="oneCell">
    <xdr:from>
      <xdr:col>0</xdr:col>
      <xdr:colOff>635</xdr:colOff>
      <xdr:row>271</xdr:row>
      <xdr:rowOff>118110</xdr:rowOff>
    </xdr:from>
    <xdr:to>
      <xdr:col>0</xdr:col>
      <xdr:colOff>2088515</xdr:colOff>
      <xdr:row>272</xdr:row>
      <xdr:rowOff>1905</xdr:rowOff>
    </xdr:to>
    <xdr:pic>
      <xdr:nvPicPr>
        <xdr:cNvPr id="117" name="图片 116">
          <a:extLst>
            <a:ext uri="{FF2B5EF4-FFF2-40B4-BE49-F238E27FC236}">
              <a16:creationId xmlns:a16="http://schemas.microsoft.com/office/drawing/2014/main" id="{00000000-0008-0000-4400-000075000000}"/>
            </a:ext>
          </a:extLst>
        </xdr:cNvPr>
        <xdr:cNvPicPr>
          <a:picLocks noChangeAspect="1"/>
        </xdr:cNvPicPr>
      </xdr:nvPicPr>
      <xdr:blipFill>
        <a:blip xmlns:r="http://schemas.openxmlformats.org/officeDocument/2006/relationships" r:embed="rId101"/>
        <a:stretch>
          <a:fillRect/>
        </a:stretch>
      </xdr:blipFill>
      <xdr:spPr>
        <a:xfrm>
          <a:off x="635" y="472416505"/>
          <a:ext cx="2087880" cy="1788795"/>
        </a:xfrm>
        <a:prstGeom prst="rect">
          <a:avLst/>
        </a:prstGeom>
        <a:noFill/>
        <a:ln w="9525">
          <a:noFill/>
        </a:ln>
      </xdr:spPr>
    </xdr:pic>
    <xdr:clientData/>
  </xdr:twoCellAnchor>
  <xdr:twoCellAnchor editAs="oneCell">
    <xdr:from>
      <xdr:col>0</xdr:col>
      <xdr:colOff>9525</xdr:colOff>
      <xdr:row>272</xdr:row>
      <xdr:rowOff>65405</xdr:rowOff>
    </xdr:from>
    <xdr:to>
      <xdr:col>0</xdr:col>
      <xdr:colOff>2125345</xdr:colOff>
      <xdr:row>272</xdr:row>
      <xdr:rowOff>1878330</xdr:rowOff>
    </xdr:to>
    <xdr:pic>
      <xdr:nvPicPr>
        <xdr:cNvPr id="118" name="图片 117">
          <a:extLst>
            <a:ext uri="{FF2B5EF4-FFF2-40B4-BE49-F238E27FC236}">
              <a16:creationId xmlns:a16="http://schemas.microsoft.com/office/drawing/2014/main" id="{00000000-0008-0000-4400-000076000000}"/>
            </a:ext>
          </a:extLst>
        </xdr:cNvPr>
        <xdr:cNvPicPr>
          <a:picLocks noChangeAspect="1"/>
        </xdr:cNvPicPr>
      </xdr:nvPicPr>
      <xdr:blipFill>
        <a:blip xmlns:r="http://schemas.openxmlformats.org/officeDocument/2006/relationships" r:embed="rId102"/>
        <a:stretch>
          <a:fillRect/>
        </a:stretch>
      </xdr:blipFill>
      <xdr:spPr>
        <a:xfrm>
          <a:off x="9525" y="474268800"/>
          <a:ext cx="2115820" cy="1812925"/>
        </a:xfrm>
        <a:prstGeom prst="rect">
          <a:avLst/>
        </a:prstGeom>
        <a:noFill/>
        <a:ln w="9525">
          <a:noFill/>
        </a:ln>
      </xdr:spPr>
    </xdr:pic>
    <xdr:clientData/>
  </xdr:twoCellAnchor>
  <xdr:twoCellAnchor editAs="oneCell">
    <xdr:from>
      <xdr:col>0</xdr:col>
      <xdr:colOff>635</xdr:colOff>
      <xdr:row>273</xdr:row>
      <xdr:rowOff>146050</xdr:rowOff>
    </xdr:from>
    <xdr:to>
      <xdr:col>0</xdr:col>
      <xdr:colOff>2141220</xdr:colOff>
      <xdr:row>273</xdr:row>
      <xdr:rowOff>1785620</xdr:rowOff>
    </xdr:to>
    <xdr:pic>
      <xdr:nvPicPr>
        <xdr:cNvPr id="119" name="图片 118">
          <a:extLst>
            <a:ext uri="{FF2B5EF4-FFF2-40B4-BE49-F238E27FC236}">
              <a16:creationId xmlns:a16="http://schemas.microsoft.com/office/drawing/2014/main" id="{00000000-0008-0000-4400-000077000000}"/>
            </a:ext>
          </a:extLst>
        </xdr:cNvPr>
        <xdr:cNvPicPr>
          <a:picLocks noChangeAspect="1"/>
        </xdr:cNvPicPr>
      </xdr:nvPicPr>
      <xdr:blipFill>
        <a:blip xmlns:r="http://schemas.openxmlformats.org/officeDocument/2006/relationships" r:embed="rId103"/>
        <a:stretch>
          <a:fillRect/>
        </a:stretch>
      </xdr:blipFill>
      <xdr:spPr>
        <a:xfrm>
          <a:off x="635" y="476254445"/>
          <a:ext cx="2140585" cy="1639570"/>
        </a:xfrm>
        <a:prstGeom prst="rect">
          <a:avLst/>
        </a:prstGeom>
        <a:noFill/>
        <a:ln w="9525">
          <a:noFill/>
        </a:ln>
      </xdr:spPr>
    </xdr:pic>
    <xdr:clientData/>
  </xdr:twoCellAnchor>
  <xdr:twoCellAnchor editAs="oneCell">
    <xdr:from>
      <xdr:col>0</xdr:col>
      <xdr:colOff>67310</xdr:colOff>
      <xdr:row>274</xdr:row>
      <xdr:rowOff>71755</xdr:rowOff>
    </xdr:from>
    <xdr:to>
      <xdr:col>0</xdr:col>
      <xdr:colOff>2117090</xdr:colOff>
      <xdr:row>274</xdr:row>
      <xdr:rowOff>1805305</xdr:rowOff>
    </xdr:to>
    <xdr:pic>
      <xdr:nvPicPr>
        <xdr:cNvPr id="120" name="图片 119">
          <a:extLst>
            <a:ext uri="{FF2B5EF4-FFF2-40B4-BE49-F238E27FC236}">
              <a16:creationId xmlns:a16="http://schemas.microsoft.com/office/drawing/2014/main" id="{00000000-0008-0000-4400-000078000000}"/>
            </a:ext>
          </a:extLst>
        </xdr:cNvPr>
        <xdr:cNvPicPr>
          <a:picLocks noChangeAspect="1"/>
        </xdr:cNvPicPr>
      </xdr:nvPicPr>
      <xdr:blipFill>
        <a:blip xmlns:r="http://schemas.openxmlformats.org/officeDocument/2006/relationships" r:embed="rId104"/>
        <a:stretch>
          <a:fillRect/>
        </a:stretch>
      </xdr:blipFill>
      <xdr:spPr>
        <a:xfrm>
          <a:off x="67310" y="478085150"/>
          <a:ext cx="2049780" cy="1733550"/>
        </a:xfrm>
        <a:prstGeom prst="rect">
          <a:avLst/>
        </a:prstGeom>
        <a:noFill/>
        <a:ln w="9525">
          <a:noFill/>
        </a:ln>
      </xdr:spPr>
    </xdr:pic>
    <xdr:clientData/>
  </xdr:twoCellAnchor>
  <xdr:twoCellAnchor editAs="oneCell">
    <xdr:from>
      <xdr:col>0</xdr:col>
      <xdr:colOff>36195</xdr:colOff>
      <xdr:row>275</xdr:row>
      <xdr:rowOff>35560</xdr:rowOff>
    </xdr:from>
    <xdr:to>
      <xdr:col>0</xdr:col>
      <xdr:colOff>2139315</xdr:colOff>
      <xdr:row>275</xdr:row>
      <xdr:rowOff>1837055</xdr:rowOff>
    </xdr:to>
    <xdr:pic>
      <xdr:nvPicPr>
        <xdr:cNvPr id="121" name="图片 120">
          <a:extLst>
            <a:ext uri="{FF2B5EF4-FFF2-40B4-BE49-F238E27FC236}">
              <a16:creationId xmlns:a16="http://schemas.microsoft.com/office/drawing/2014/main" id="{00000000-0008-0000-4400-000079000000}"/>
            </a:ext>
          </a:extLst>
        </xdr:cNvPr>
        <xdr:cNvPicPr>
          <a:picLocks noChangeAspect="1"/>
        </xdr:cNvPicPr>
      </xdr:nvPicPr>
      <xdr:blipFill>
        <a:blip xmlns:r="http://schemas.openxmlformats.org/officeDocument/2006/relationships" r:embed="rId105"/>
        <a:stretch>
          <a:fillRect/>
        </a:stretch>
      </xdr:blipFill>
      <xdr:spPr>
        <a:xfrm>
          <a:off x="36195" y="479953955"/>
          <a:ext cx="2103120" cy="1801495"/>
        </a:xfrm>
        <a:prstGeom prst="rect">
          <a:avLst/>
        </a:prstGeom>
        <a:noFill/>
        <a:ln w="9525">
          <a:noFill/>
        </a:ln>
      </xdr:spPr>
    </xdr:pic>
    <xdr:clientData/>
  </xdr:twoCellAnchor>
  <xdr:twoCellAnchor editAs="oneCell">
    <xdr:from>
      <xdr:col>0</xdr:col>
      <xdr:colOff>635</xdr:colOff>
      <xdr:row>276</xdr:row>
      <xdr:rowOff>154305</xdr:rowOff>
    </xdr:from>
    <xdr:to>
      <xdr:col>0</xdr:col>
      <xdr:colOff>2124710</xdr:colOff>
      <xdr:row>276</xdr:row>
      <xdr:rowOff>1762125</xdr:rowOff>
    </xdr:to>
    <xdr:pic>
      <xdr:nvPicPr>
        <xdr:cNvPr id="122" name="图片 121">
          <a:extLst>
            <a:ext uri="{FF2B5EF4-FFF2-40B4-BE49-F238E27FC236}">
              <a16:creationId xmlns:a16="http://schemas.microsoft.com/office/drawing/2014/main" id="{00000000-0008-0000-4400-00007A000000}"/>
            </a:ext>
          </a:extLst>
        </xdr:cNvPr>
        <xdr:cNvPicPr>
          <a:picLocks noChangeAspect="1"/>
        </xdr:cNvPicPr>
      </xdr:nvPicPr>
      <xdr:blipFill>
        <a:blip xmlns:r="http://schemas.openxmlformats.org/officeDocument/2006/relationships" r:embed="rId106"/>
        <a:stretch>
          <a:fillRect/>
        </a:stretch>
      </xdr:blipFill>
      <xdr:spPr>
        <a:xfrm>
          <a:off x="635" y="481977700"/>
          <a:ext cx="2124075" cy="1607820"/>
        </a:xfrm>
        <a:prstGeom prst="rect">
          <a:avLst/>
        </a:prstGeom>
        <a:noFill/>
        <a:ln w="9525">
          <a:noFill/>
        </a:ln>
      </xdr:spPr>
    </xdr:pic>
    <xdr:clientData/>
  </xdr:twoCellAnchor>
  <xdr:twoCellAnchor editAs="oneCell">
    <xdr:from>
      <xdr:col>0</xdr:col>
      <xdr:colOff>9525</xdr:colOff>
      <xdr:row>277</xdr:row>
      <xdr:rowOff>135890</xdr:rowOff>
    </xdr:from>
    <xdr:to>
      <xdr:col>0</xdr:col>
      <xdr:colOff>2138045</xdr:colOff>
      <xdr:row>277</xdr:row>
      <xdr:rowOff>1766570</xdr:rowOff>
    </xdr:to>
    <xdr:pic>
      <xdr:nvPicPr>
        <xdr:cNvPr id="123" name="图片 122">
          <a:extLst>
            <a:ext uri="{FF2B5EF4-FFF2-40B4-BE49-F238E27FC236}">
              <a16:creationId xmlns:a16="http://schemas.microsoft.com/office/drawing/2014/main" id="{00000000-0008-0000-4400-00007B000000}"/>
            </a:ext>
          </a:extLst>
        </xdr:cNvPr>
        <xdr:cNvPicPr>
          <a:picLocks noChangeAspect="1"/>
        </xdr:cNvPicPr>
      </xdr:nvPicPr>
      <xdr:blipFill>
        <a:blip xmlns:r="http://schemas.openxmlformats.org/officeDocument/2006/relationships" r:embed="rId107"/>
        <a:stretch>
          <a:fillRect/>
        </a:stretch>
      </xdr:blipFill>
      <xdr:spPr>
        <a:xfrm>
          <a:off x="9525" y="483864285"/>
          <a:ext cx="2128520" cy="1630680"/>
        </a:xfrm>
        <a:prstGeom prst="rect">
          <a:avLst/>
        </a:prstGeom>
        <a:noFill/>
        <a:ln w="9525">
          <a:noFill/>
        </a:ln>
      </xdr:spPr>
    </xdr:pic>
    <xdr:clientData/>
  </xdr:twoCellAnchor>
  <xdr:twoCellAnchor editAs="oneCell">
    <xdr:from>
      <xdr:col>0</xdr:col>
      <xdr:colOff>9525</xdr:colOff>
      <xdr:row>278</xdr:row>
      <xdr:rowOff>149860</xdr:rowOff>
    </xdr:from>
    <xdr:to>
      <xdr:col>0</xdr:col>
      <xdr:colOff>2120900</xdr:colOff>
      <xdr:row>278</xdr:row>
      <xdr:rowOff>1725930</xdr:rowOff>
    </xdr:to>
    <xdr:pic>
      <xdr:nvPicPr>
        <xdr:cNvPr id="124" name="图片 123">
          <a:extLst>
            <a:ext uri="{FF2B5EF4-FFF2-40B4-BE49-F238E27FC236}">
              <a16:creationId xmlns:a16="http://schemas.microsoft.com/office/drawing/2014/main" id="{00000000-0008-0000-4400-00007C000000}"/>
            </a:ext>
          </a:extLst>
        </xdr:cNvPr>
        <xdr:cNvPicPr>
          <a:picLocks noChangeAspect="1"/>
        </xdr:cNvPicPr>
      </xdr:nvPicPr>
      <xdr:blipFill>
        <a:blip xmlns:r="http://schemas.openxmlformats.org/officeDocument/2006/relationships" r:embed="rId108"/>
        <a:stretch>
          <a:fillRect/>
        </a:stretch>
      </xdr:blipFill>
      <xdr:spPr>
        <a:xfrm>
          <a:off x="9525" y="485783255"/>
          <a:ext cx="2111375" cy="1576070"/>
        </a:xfrm>
        <a:prstGeom prst="rect">
          <a:avLst/>
        </a:prstGeom>
        <a:noFill/>
        <a:ln w="9525">
          <a:noFill/>
        </a:ln>
      </xdr:spPr>
    </xdr:pic>
    <xdr:clientData/>
  </xdr:twoCellAnchor>
  <xdr:twoCellAnchor editAs="oneCell">
    <xdr:from>
      <xdr:col>0</xdr:col>
      <xdr:colOff>635</xdr:colOff>
      <xdr:row>279</xdr:row>
      <xdr:rowOff>243840</xdr:rowOff>
    </xdr:from>
    <xdr:to>
      <xdr:col>0</xdr:col>
      <xdr:colOff>2134235</xdr:colOff>
      <xdr:row>279</xdr:row>
      <xdr:rowOff>1731010</xdr:rowOff>
    </xdr:to>
    <xdr:pic>
      <xdr:nvPicPr>
        <xdr:cNvPr id="125" name="图片 124">
          <a:extLst>
            <a:ext uri="{FF2B5EF4-FFF2-40B4-BE49-F238E27FC236}">
              <a16:creationId xmlns:a16="http://schemas.microsoft.com/office/drawing/2014/main" id="{00000000-0008-0000-4400-00007D000000}"/>
            </a:ext>
          </a:extLst>
        </xdr:cNvPr>
        <xdr:cNvPicPr>
          <a:picLocks noChangeAspect="1"/>
        </xdr:cNvPicPr>
      </xdr:nvPicPr>
      <xdr:blipFill>
        <a:blip xmlns:r="http://schemas.openxmlformats.org/officeDocument/2006/relationships" r:embed="rId109"/>
        <a:stretch>
          <a:fillRect/>
        </a:stretch>
      </xdr:blipFill>
      <xdr:spPr>
        <a:xfrm>
          <a:off x="635" y="487782235"/>
          <a:ext cx="2133600" cy="1487170"/>
        </a:xfrm>
        <a:prstGeom prst="rect">
          <a:avLst/>
        </a:prstGeom>
        <a:noFill/>
        <a:ln w="9525">
          <a:noFill/>
        </a:ln>
      </xdr:spPr>
    </xdr:pic>
    <xdr:clientData/>
  </xdr:twoCellAnchor>
  <xdr:twoCellAnchor editAs="oneCell">
    <xdr:from>
      <xdr:col>0</xdr:col>
      <xdr:colOff>9525</xdr:colOff>
      <xdr:row>280</xdr:row>
      <xdr:rowOff>241935</xdr:rowOff>
    </xdr:from>
    <xdr:to>
      <xdr:col>0</xdr:col>
      <xdr:colOff>2145030</xdr:colOff>
      <xdr:row>280</xdr:row>
      <xdr:rowOff>1692910</xdr:rowOff>
    </xdr:to>
    <xdr:pic>
      <xdr:nvPicPr>
        <xdr:cNvPr id="126" name="图片 125">
          <a:extLst>
            <a:ext uri="{FF2B5EF4-FFF2-40B4-BE49-F238E27FC236}">
              <a16:creationId xmlns:a16="http://schemas.microsoft.com/office/drawing/2014/main" id="{00000000-0008-0000-4400-00007E000000}"/>
            </a:ext>
          </a:extLst>
        </xdr:cNvPr>
        <xdr:cNvPicPr>
          <a:picLocks noChangeAspect="1"/>
        </xdr:cNvPicPr>
      </xdr:nvPicPr>
      <xdr:blipFill>
        <a:blip xmlns:r="http://schemas.openxmlformats.org/officeDocument/2006/relationships" r:embed="rId110"/>
        <a:stretch>
          <a:fillRect/>
        </a:stretch>
      </xdr:blipFill>
      <xdr:spPr>
        <a:xfrm>
          <a:off x="9525" y="489685330"/>
          <a:ext cx="2135505" cy="1450975"/>
        </a:xfrm>
        <a:prstGeom prst="rect">
          <a:avLst/>
        </a:prstGeom>
        <a:noFill/>
        <a:ln w="9525">
          <a:noFill/>
        </a:ln>
      </xdr:spPr>
    </xdr:pic>
    <xdr:clientData/>
  </xdr:twoCellAnchor>
  <xdr:twoCellAnchor editAs="oneCell">
    <xdr:from>
      <xdr:col>0</xdr:col>
      <xdr:colOff>635</xdr:colOff>
      <xdr:row>281</xdr:row>
      <xdr:rowOff>247015</xdr:rowOff>
    </xdr:from>
    <xdr:to>
      <xdr:col>0</xdr:col>
      <xdr:colOff>2115185</xdr:colOff>
      <xdr:row>281</xdr:row>
      <xdr:rowOff>1722120</xdr:rowOff>
    </xdr:to>
    <xdr:pic>
      <xdr:nvPicPr>
        <xdr:cNvPr id="127" name="图片 126">
          <a:extLst>
            <a:ext uri="{FF2B5EF4-FFF2-40B4-BE49-F238E27FC236}">
              <a16:creationId xmlns:a16="http://schemas.microsoft.com/office/drawing/2014/main" id="{00000000-0008-0000-4400-00007F000000}"/>
            </a:ext>
          </a:extLst>
        </xdr:cNvPr>
        <xdr:cNvPicPr>
          <a:picLocks noChangeAspect="1"/>
        </xdr:cNvPicPr>
      </xdr:nvPicPr>
      <xdr:blipFill>
        <a:blip xmlns:r="http://schemas.openxmlformats.org/officeDocument/2006/relationships" r:embed="rId111"/>
        <a:stretch>
          <a:fillRect/>
        </a:stretch>
      </xdr:blipFill>
      <xdr:spPr>
        <a:xfrm>
          <a:off x="635" y="491595410"/>
          <a:ext cx="2114550" cy="1475105"/>
        </a:xfrm>
        <a:prstGeom prst="rect">
          <a:avLst/>
        </a:prstGeom>
        <a:noFill/>
        <a:ln w="9525">
          <a:noFill/>
        </a:ln>
      </xdr:spPr>
    </xdr:pic>
    <xdr:clientData/>
  </xdr:twoCellAnchor>
  <xdr:twoCellAnchor editAs="oneCell">
    <xdr:from>
      <xdr:col>0</xdr:col>
      <xdr:colOff>9525</xdr:colOff>
      <xdr:row>282</xdr:row>
      <xdr:rowOff>270510</xdr:rowOff>
    </xdr:from>
    <xdr:to>
      <xdr:col>0</xdr:col>
      <xdr:colOff>2124710</xdr:colOff>
      <xdr:row>282</xdr:row>
      <xdr:rowOff>1711960</xdr:rowOff>
    </xdr:to>
    <xdr:pic>
      <xdr:nvPicPr>
        <xdr:cNvPr id="128" name="图片 127">
          <a:extLst>
            <a:ext uri="{FF2B5EF4-FFF2-40B4-BE49-F238E27FC236}">
              <a16:creationId xmlns:a16="http://schemas.microsoft.com/office/drawing/2014/main" id="{00000000-0008-0000-4400-000080000000}"/>
            </a:ext>
          </a:extLst>
        </xdr:cNvPr>
        <xdr:cNvPicPr>
          <a:picLocks noChangeAspect="1"/>
        </xdr:cNvPicPr>
      </xdr:nvPicPr>
      <xdr:blipFill>
        <a:blip xmlns:r="http://schemas.openxmlformats.org/officeDocument/2006/relationships" r:embed="rId112"/>
        <a:stretch>
          <a:fillRect/>
        </a:stretch>
      </xdr:blipFill>
      <xdr:spPr>
        <a:xfrm>
          <a:off x="9525" y="493523905"/>
          <a:ext cx="2115185" cy="1441450"/>
        </a:xfrm>
        <a:prstGeom prst="rect">
          <a:avLst/>
        </a:prstGeom>
        <a:noFill/>
        <a:ln w="9525">
          <a:noFill/>
        </a:ln>
      </xdr:spPr>
    </xdr:pic>
    <xdr:clientData/>
  </xdr:twoCellAnchor>
  <xdr:twoCellAnchor editAs="oneCell">
    <xdr:from>
      <xdr:col>0</xdr:col>
      <xdr:colOff>635</xdr:colOff>
      <xdr:row>285</xdr:row>
      <xdr:rowOff>105410</xdr:rowOff>
    </xdr:from>
    <xdr:to>
      <xdr:col>0</xdr:col>
      <xdr:colOff>2156460</xdr:colOff>
      <xdr:row>285</xdr:row>
      <xdr:rowOff>1807845</xdr:rowOff>
    </xdr:to>
    <xdr:pic>
      <xdr:nvPicPr>
        <xdr:cNvPr id="129" name="图片 128">
          <a:extLst>
            <a:ext uri="{FF2B5EF4-FFF2-40B4-BE49-F238E27FC236}">
              <a16:creationId xmlns:a16="http://schemas.microsoft.com/office/drawing/2014/main" id="{00000000-0008-0000-4400-000081000000}"/>
            </a:ext>
          </a:extLst>
        </xdr:cNvPr>
        <xdr:cNvPicPr>
          <a:picLocks noChangeAspect="1"/>
        </xdr:cNvPicPr>
      </xdr:nvPicPr>
      <xdr:blipFill>
        <a:blip xmlns:r="http://schemas.openxmlformats.org/officeDocument/2006/relationships" r:embed="rId113"/>
        <a:stretch>
          <a:fillRect/>
        </a:stretch>
      </xdr:blipFill>
      <xdr:spPr>
        <a:xfrm>
          <a:off x="635" y="499073805"/>
          <a:ext cx="2155825" cy="1702435"/>
        </a:xfrm>
        <a:prstGeom prst="rect">
          <a:avLst/>
        </a:prstGeom>
        <a:noFill/>
        <a:ln w="9525">
          <a:noFill/>
        </a:ln>
      </xdr:spPr>
    </xdr:pic>
    <xdr:clientData/>
  </xdr:twoCellAnchor>
  <xdr:twoCellAnchor editAs="oneCell">
    <xdr:from>
      <xdr:col>0</xdr:col>
      <xdr:colOff>9525</xdr:colOff>
      <xdr:row>284</xdr:row>
      <xdr:rowOff>88900</xdr:rowOff>
    </xdr:from>
    <xdr:to>
      <xdr:col>0</xdr:col>
      <xdr:colOff>2134870</xdr:colOff>
      <xdr:row>284</xdr:row>
      <xdr:rowOff>1844040</xdr:rowOff>
    </xdr:to>
    <xdr:pic>
      <xdr:nvPicPr>
        <xdr:cNvPr id="130" name="图片 129">
          <a:extLst>
            <a:ext uri="{FF2B5EF4-FFF2-40B4-BE49-F238E27FC236}">
              <a16:creationId xmlns:a16="http://schemas.microsoft.com/office/drawing/2014/main" id="{00000000-0008-0000-4400-000082000000}"/>
            </a:ext>
          </a:extLst>
        </xdr:cNvPr>
        <xdr:cNvPicPr>
          <a:picLocks noChangeAspect="1"/>
        </xdr:cNvPicPr>
      </xdr:nvPicPr>
      <xdr:blipFill>
        <a:blip xmlns:r="http://schemas.openxmlformats.org/officeDocument/2006/relationships" r:embed="rId114"/>
        <a:stretch>
          <a:fillRect/>
        </a:stretch>
      </xdr:blipFill>
      <xdr:spPr>
        <a:xfrm>
          <a:off x="9525" y="497152295"/>
          <a:ext cx="2125345" cy="1755140"/>
        </a:xfrm>
        <a:prstGeom prst="rect">
          <a:avLst/>
        </a:prstGeom>
        <a:noFill/>
        <a:ln w="9525">
          <a:noFill/>
        </a:ln>
      </xdr:spPr>
    </xdr:pic>
    <xdr:clientData/>
  </xdr:twoCellAnchor>
  <xdr:twoCellAnchor editAs="oneCell">
    <xdr:from>
      <xdr:col>0</xdr:col>
      <xdr:colOff>44450</xdr:colOff>
      <xdr:row>283</xdr:row>
      <xdr:rowOff>158115</xdr:rowOff>
    </xdr:from>
    <xdr:to>
      <xdr:col>0</xdr:col>
      <xdr:colOff>2112010</xdr:colOff>
      <xdr:row>283</xdr:row>
      <xdr:rowOff>1774825</xdr:rowOff>
    </xdr:to>
    <xdr:pic>
      <xdr:nvPicPr>
        <xdr:cNvPr id="131" name="图片 130">
          <a:extLst>
            <a:ext uri="{FF2B5EF4-FFF2-40B4-BE49-F238E27FC236}">
              <a16:creationId xmlns:a16="http://schemas.microsoft.com/office/drawing/2014/main" id="{00000000-0008-0000-4400-000083000000}"/>
            </a:ext>
          </a:extLst>
        </xdr:cNvPr>
        <xdr:cNvPicPr>
          <a:picLocks noChangeAspect="1"/>
        </xdr:cNvPicPr>
      </xdr:nvPicPr>
      <xdr:blipFill>
        <a:blip xmlns:r="http://schemas.openxmlformats.org/officeDocument/2006/relationships" r:embed="rId115"/>
        <a:stretch>
          <a:fillRect/>
        </a:stretch>
      </xdr:blipFill>
      <xdr:spPr>
        <a:xfrm>
          <a:off x="44450" y="495316510"/>
          <a:ext cx="2067560" cy="1616710"/>
        </a:xfrm>
        <a:prstGeom prst="rect">
          <a:avLst/>
        </a:prstGeom>
        <a:noFill/>
        <a:ln w="9525">
          <a:noFill/>
        </a:ln>
      </xdr:spPr>
    </xdr:pic>
    <xdr:clientData/>
  </xdr:twoCellAnchor>
  <xdr:twoCellAnchor editAs="oneCell">
    <xdr:from>
      <xdr:col>0</xdr:col>
      <xdr:colOff>9525</xdr:colOff>
      <xdr:row>286</xdr:row>
      <xdr:rowOff>96520</xdr:rowOff>
    </xdr:from>
    <xdr:to>
      <xdr:col>0</xdr:col>
      <xdr:colOff>2137410</xdr:colOff>
      <xdr:row>286</xdr:row>
      <xdr:rowOff>1777365</xdr:rowOff>
    </xdr:to>
    <xdr:pic>
      <xdr:nvPicPr>
        <xdr:cNvPr id="132" name="图片 131">
          <a:extLst>
            <a:ext uri="{FF2B5EF4-FFF2-40B4-BE49-F238E27FC236}">
              <a16:creationId xmlns:a16="http://schemas.microsoft.com/office/drawing/2014/main" id="{00000000-0008-0000-4400-000084000000}"/>
            </a:ext>
          </a:extLst>
        </xdr:cNvPr>
        <xdr:cNvPicPr>
          <a:picLocks noChangeAspect="1"/>
        </xdr:cNvPicPr>
      </xdr:nvPicPr>
      <xdr:blipFill>
        <a:blip xmlns:r="http://schemas.openxmlformats.org/officeDocument/2006/relationships" r:embed="rId116"/>
        <a:stretch>
          <a:fillRect/>
        </a:stretch>
      </xdr:blipFill>
      <xdr:spPr>
        <a:xfrm>
          <a:off x="9525" y="500969915"/>
          <a:ext cx="2127885" cy="1680845"/>
        </a:xfrm>
        <a:prstGeom prst="rect">
          <a:avLst/>
        </a:prstGeom>
        <a:noFill/>
        <a:ln w="9525">
          <a:noFill/>
        </a:ln>
      </xdr:spPr>
    </xdr:pic>
    <xdr:clientData/>
  </xdr:twoCellAnchor>
  <xdr:twoCellAnchor editAs="oneCell">
    <xdr:from>
      <xdr:col>0</xdr:col>
      <xdr:colOff>9525</xdr:colOff>
      <xdr:row>287</xdr:row>
      <xdr:rowOff>114300</xdr:rowOff>
    </xdr:from>
    <xdr:to>
      <xdr:col>0</xdr:col>
      <xdr:colOff>2118995</xdr:colOff>
      <xdr:row>287</xdr:row>
      <xdr:rowOff>1781175</xdr:rowOff>
    </xdr:to>
    <xdr:pic>
      <xdr:nvPicPr>
        <xdr:cNvPr id="133" name="图片 132">
          <a:extLst>
            <a:ext uri="{FF2B5EF4-FFF2-40B4-BE49-F238E27FC236}">
              <a16:creationId xmlns:a16="http://schemas.microsoft.com/office/drawing/2014/main" id="{00000000-0008-0000-4400-000085000000}"/>
            </a:ext>
          </a:extLst>
        </xdr:cNvPr>
        <xdr:cNvPicPr>
          <a:picLocks noChangeAspect="1"/>
        </xdr:cNvPicPr>
      </xdr:nvPicPr>
      <xdr:blipFill>
        <a:blip xmlns:r="http://schemas.openxmlformats.org/officeDocument/2006/relationships" r:embed="rId117"/>
        <a:stretch>
          <a:fillRect/>
        </a:stretch>
      </xdr:blipFill>
      <xdr:spPr>
        <a:xfrm>
          <a:off x="9525" y="502892695"/>
          <a:ext cx="2109470" cy="1666875"/>
        </a:xfrm>
        <a:prstGeom prst="rect">
          <a:avLst/>
        </a:prstGeom>
        <a:noFill/>
        <a:ln w="9525">
          <a:noFill/>
        </a:ln>
      </xdr:spPr>
    </xdr:pic>
    <xdr:clientData/>
  </xdr:twoCellAnchor>
  <xdr:twoCellAnchor editAs="oneCell">
    <xdr:from>
      <xdr:col>0</xdr:col>
      <xdr:colOff>57150</xdr:colOff>
      <xdr:row>292</xdr:row>
      <xdr:rowOff>40640</xdr:rowOff>
    </xdr:from>
    <xdr:to>
      <xdr:col>0</xdr:col>
      <xdr:colOff>2147570</xdr:colOff>
      <xdr:row>292</xdr:row>
      <xdr:rowOff>1859915</xdr:rowOff>
    </xdr:to>
    <xdr:pic>
      <xdr:nvPicPr>
        <xdr:cNvPr id="134" name="图片 133">
          <a:extLst>
            <a:ext uri="{FF2B5EF4-FFF2-40B4-BE49-F238E27FC236}">
              <a16:creationId xmlns:a16="http://schemas.microsoft.com/office/drawing/2014/main" id="{00000000-0008-0000-4400-000086000000}"/>
            </a:ext>
          </a:extLst>
        </xdr:cNvPr>
        <xdr:cNvPicPr>
          <a:picLocks noChangeAspect="1"/>
        </xdr:cNvPicPr>
      </xdr:nvPicPr>
      <xdr:blipFill>
        <a:blip xmlns:r="http://schemas.openxmlformats.org/officeDocument/2006/relationships" r:embed="rId118"/>
        <a:stretch>
          <a:fillRect/>
        </a:stretch>
      </xdr:blipFill>
      <xdr:spPr>
        <a:xfrm>
          <a:off x="57150" y="512344035"/>
          <a:ext cx="2090420" cy="1819275"/>
        </a:xfrm>
        <a:prstGeom prst="rect">
          <a:avLst/>
        </a:prstGeom>
        <a:noFill/>
        <a:ln w="9525">
          <a:noFill/>
        </a:ln>
      </xdr:spPr>
    </xdr:pic>
    <xdr:clientData/>
  </xdr:twoCellAnchor>
  <xdr:twoCellAnchor editAs="oneCell">
    <xdr:from>
      <xdr:col>0</xdr:col>
      <xdr:colOff>118745</xdr:colOff>
      <xdr:row>293</xdr:row>
      <xdr:rowOff>64770</xdr:rowOff>
    </xdr:from>
    <xdr:to>
      <xdr:col>0</xdr:col>
      <xdr:colOff>2086610</xdr:colOff>
      <xdr:row>293</xdr:row>
      <xdr:rowOff>1884680</xdr:rowOff>
    </xdr:to>
    <xdr:pic>
      <xdr:nvPicPr>
        <xdr:cNvPr id="135" name="图片 134">
          <a:extLst>
            <a:ext uri="{FF2B5EF4-FFF2-40B4-BE49-F238E27FC236}">
              <a16:creationId xmlns:a16="http://schemas.microsoft.com/office/drawing/2014/main" id="{00000000-0008-0000-4400-000087000000}"/>
            </a:ext>
          </a:extLst>
        </xdr:cNvPr>
        <xdr:cNvPicPr>
          <a:picLocks noChangeAspect="1"/>
        </xdr:cNvPicPr>
      </xdr:nvPicPr>
      <xdr:blipFill>
        <a:blip xmlns:r="http://schemas.openxmlformats.org/officeDocument/2006/relationships" r:embed="rId119"/>
        <a:stretch>
          <a:fillRect/>
        </a:stretch>
      </xdr:blipFill>
      <xdr:spPr>
        <a:xfrm>
          <a:off x="118745" y="514273165"/>
          <a:ext cx="1967865" cy="1819910"/>
        </a:xfrm>
        <a:prstGeom prst="rect">
          <a:avLst/>
        </a:prstGeom>
        <a:noFill/>
        <a:ln w="9525">
          <a:noFill/>
        </a:ln>
      </xdr:spPr>
    </xdr:pic>
    <xdr:clientData/>
  </xdr:twoCellAnchor>
  <xdr:twoCellAnchor editAs="oneCell">
    <xdr:from>
      <xdr:col>0</xdr:col>
      <xdr:colOff>86995</xdr:colOff>
      <xdr:row>294</xdr:row>
      <xdr:rowOff>52070</xdr:rowOff>
    </xdr:from>
    <xdr:to>
      <xdr:col>0</xdr:col>
      <xdr:colOff>2099310</xdr:colOff>
      <xdr:row>294</xdr:row>
      <xdr:rowOff>1865630</xdr:rowOff>
    </xdr:to>
    <xdr:pic>
      <xdr:nvPicPr>
        <xdr:cNvPr id="136" name="图片 135">
          <a:extLst>
            <a:ext uri="{FF2B5EF4-FFF2-40B4-BE49-F238E27FC236}">
              <a16:creationId xmlns:a16="http://schemas.microsoft.com/office/drawing/2014/main" id="{00000000-0008-0000-4400-000088000000}"/>
            </a:ext>
          </a:extLst>
        </xdr:cNvPr>
        <xdr:cNvPicPr>
          <a:picLocks noChangeAspect="1"/>
        </xdr:cNvPicPr>
      </xdr:nvPicPr>
      <xdr:blipFill>
        <a:blip xmlns:r="http://schemas.openxmlformats.org/officeDocument/2006/relationships" r:embed="rId120"/>
        <a:stretch>
          <a:fillRect/>
        </a:stretch>
      </xdr:blipFill>
      <xdr:spPr>
        <a:xfrm>
          <a:off x="86995" y="516165465"/>
          <a:ext cx="2012315" cy="1813560"/>
        </a:xfrm>
        <a:prstGeom prst="rect">
          <a:avLst/>
        </a:prstGeom>
        <a:noFill/>
        <a:ln w="9525">
          <a:noFill/>
        </a:ln>
      </xdr:spPr>
    </xdr:pic>
    <xdr:clientData/>
  </xdr:twoCellAnchor>
  <xdr:twoCellAnchor editAs="oneCell">
    <xdr:from>
      <xdr:col>0</xdr:col>
      <xdr:colOff>59055</xdr:colOff>
      <xdr:row>295</xdr:row>
      <xdr:rowOff>55880</xdr:rowOff>
    </xdr:from>
    <xdr:to>
      <xdr:col>0</xdr:col>
      <xdr:colOff>2095500</xdr:colOff>
      <xdr:row>295</xdr:row>
      <xdr:rowOff>1880235</xdr:rowOff>
    </xdr:to>
    <xdr:pic>
      <xdr:nvPicPr>
        <xdr:cNvPr id="137" name="图片 136">
          <a:extLst>
            <a:ext uri="{FF2B5EF4-FFF2-40B4-BE49-F238E27FC236}">
              <a16:creationId xmlns:a16="http://schemas.microsoft.com/office/drawing/2014/main" id="{00000000-0008-0000-4400-000089000000}"/>
            </a:ext>
          </a:extLst>
        </xdr:cNvPr>
        <xdr:cNvPicPr>
          <a:picLocks noChangeAspect="1"/>
        </xdr:cNvPicPr>
      </xdr:nvPicPr>
      <xdr:blipFill>
        <a:blip xmlns:r="http://schemas.openxmlformats.org/officeDocument/2006/relationships" r:embed="rId121"/>
        <a:stretch>
          <a:fillRect/>
        </a:stretch>
      </xdr:blipFill>
      <xdr:spPr>
        <a:xfrm>
          <a:off x="59055" y="518074275"/>
          <a:ext cx="2036445" cy="1824355"/>
        </a:xfrm>
        <a:prstGeom prst="rect">
          <a:avLst/>
        </a:prstGeom>
        <a:noFill/>
        <a:ln w="9525">
          <a:noFill/>
        </a:ln>
      </xdr:spPr>
    </xdr:pic>
    <xdr:clientData/>
  </xdr:twoCellAnchor>
  <xdr:twoCellAnchor editAs="oneCell">
    <xdr:from>
      <xdr:col>0</xdr:col>
      <xdr:colOff>78105</xdr:colOff>
      <xdr:row>296</xdr:row>
      <xdr:rowOff>89535</xdr:rowOff>
    </xdr:from>
    <xdr:to>
      <xdr:col>0</xdr:col>
      <xdr:colOff>2121535</xdr:colOff>
      <xdr:row>296</xdr:row>
      <xdr:rowOff>1823085</xdr:rowOff>
    </xdr:to>
    <xdr:pic>
      <xdr:nvPicPr>
        <xdr:cNvPr id="138" name="图片 137">
          <a:extLst>
            <a:ext uri="{FF2B5EF4-FFF2-40B4-BE49-F238E27FC236}">
              <a16:creationId xmlns:a16="http://schemas.microsoft.com/office/drawing/2014/main" id="{00000000-0008-0000-4400-00008A000000}"/>
            </a:ext>
          </a:extLst>
        </xdr:cNvPr>
        <xdr:cNvPicPr>
          <a:picLocks noChangeAspect="1"/>
        </xdr:cNvPicPr>
      </xdr:nvPicPr>
      <xdr:blipFill>
        <a:blip xmlns:r="http://schemas.openxmlformats.org/officeDocument/2006/relationships" r:embed="rId122"/>
        <a:stretch>
          <a:fillRect/>
        </a:stretch>
      </xdr:blipFill>
      <xdr:spPr>
        <a:xfrm>
          <a:off x="78105" y="520012930"/>
          <a:ext cx="2043430" cy="1733550"/>
        </a:xfrm>
        <a:prstGeom prst="rect">
          <a:avLst/>
        </a:prstGeom>
        <a:noFill/>
        <a:ln w="9525">
          <a:noFill/>
        </a:ln>
      </xdr:spPr>
    </xdr:pic>
    <xdr:clientData/>
  </xdr:twoCellAnchor>
  <xdr:twoCellAnchor editAs="oneCell">
    <xdr:from>
      <xdr:col>0</xdr:col>
      <xdr:colOff>13970</xdr:colOff>
      <xdr:row>298</xdr:row>
      <xdr:rowOff>97155</xdr:rowOff>
    </xdr:from>
    <xdr:to>
      <xdr:col>0</xdr:col>
      <xdr:colOff>2138680</xdr:colOff>
      <xdr:row>298</xdr:row>
      <xdr:rowOff>1833880</xdr:rowOff>
    </xdr:to>
    <xdr:pic>
      <xdr:nvPicPr>
        <xdr:cNvPr id="139" name="图片 138">
          <a:extLst>
            <a:ext uri="{FF2B5EF4-FFF2-40B4-BE49-F238E27FC236}">
              <a16:creationId xmlns:a16="http://schemas.microsoft.com/office/drawing/2014/main" id="{00000000-0008-0000-4400-00008B000000}"/>
            </a:ext>
          </a:extLst>
        </xdr:cNvPr>
        <xdr:cNvPicPr>
          <a:picLocks noChangeAspect="1"/>
        </xdr:cNvPicPr>
      </xdr:nvPicPr>
      <xdr:blipFill>
        <a:blip xmlns:r="http://schemas.openxmlformats.org/officeDocument/2006/relationships" r:embed="rId123"/>
        <a:stretch>
          <a:fillRect/>
        </a:stretch>
      </xdr:blipFill>
      <xdr:spPr>
        <a:xfrm>
          <a:off x="13970" y="523830550"/>
          <a:ext cx="2124710" cy="1736725"/>
        </a:xfrm>
        <a:prstGeom prst="rect">
          <a:avLst/>
        </a:prstGeom>
        <a:noFill/>
        <a:ln w="9525">
          <a:noFill/>
        </a:ln>
      </xdr:spPr>
    </xdr:pic>
    <xdr:clientData/>
  </xdr:twoCellAnchor>
  <xdr:twoCellAnchor editAs="oneCell">
    <xdr:from>
      <xdr:col>0</xdr:col>
      <xdr:colOff>38100</xdr:colOff>
      <xdr:row>300</xdr:row>
      <xdr:rowOff>247015</xdr:rowOff>
    </xdr:from>
    <xdr:to>
      <xdr:col>0</xdr:col>
      <xdr:colOff>2165985</xdr:colOff>
      <xdr:row>300</xdr:row>
      <xdr:rowOff>1696085</xdr:rowOff>
    </xdr:to>
    <xdr:pic>
      <xdr:nvPicPr>
        <xdr:cNvPr id="140" name="图片 139">
          <a:extLst>
            <a:ext uri="{FF2B5EF4-FFF2-40B4-BE49-F238E27FC236}">
              <a16:creationId xmlns:a16="http://schemas.microsoft.com/office/drawing/2014/main" id="{00000000-0008-0000-4400-00008C000000}"/>
            </a:ext>
          </a:extLst>
        </xdr:cNvPr>
        <xdr:cNvPicPr>
          <a:picLocks noChangeAspect="1"/>
        </xdr:cNvPicPr>
      </xdr:nvPicPr>
      <xdr:blipFill>
        <a:blip xmlns:r="http://schemas.openxmlformats.org/officeDocument/2006/relationships" r:embed="rId124"/>
        <a:stretch>
          <a:fillRect/>
        </a:stretch>
      </xdr:blipFill>
      <xdr:spPr>
        <a:xfrm>
          <a:off x="38100" y="527790410"/>
          <a:ext cx="2127885" cy="1449070"/>
        </a:xfrm>
        <a:prstGeom prst="rect">
          <a:avLst/>
        </a:prstGeom>
        <a:noFill/>
        <a:ln w="9525">
          <a:noFill/>
        </a:ln>
      </xdr:spPr>
    </xdr:pic>
    <xdr:clientData/>
  </xdr:twoCellAnchor>
  <xdr:twoCellAnchor editAs="oneCell">
    <xdr:from>
      <xdr:col>0</xdr:col>
      <xdr:colOff>28575</xdr:colOff>
      <xdr:row>299</xdr:row>
      <xdr:rowOff>150495</xdr:rowOff>
    </xdr:from>
    <xdr:to>
      <xdr:col>0</xdr:col>
      <xdr:colOff>2166620</xdr:colOff>
      <xdr:row>299</xdr:row>
      <xdr:rowOff>1799590</xdr:rowOff>
    </xdr:to>
    <xdr:pic>
      <xdr:nvPicPr>
        <xdr:cNvPr id="141" name="图片 140">
          <a:extLst>
            <a:ext uri="{FF2B5EF4-FFF2-40B4-BE49-F238E27FC236}">
              <a16:creationId xmlns:a16="http://schemas.microsoft.com/office/drawing/2014/main" id="{00000000-0008-0000-4400-00008D000000}"/>
            </a:ext>
          </a:extLst>
        </xdr:cNvPr>
        <xdr:cNvPicPr>
          <a:picLocks noChangeAspect="1"/>
        </xdr:cNvPicPr>
      </xdr:nvPicPr>
      <xdr:blipFill>
        <a:blip xmlns:r="http://schemas.openxmlformats.org/officeDocument/2006/relationships" r:embed="rId125"/>
        <a:stretch>
          <a:fillRect/>
        </a:stretch>
      </xdr:blipFill>
      <xdr:spPr>
        <a:xfrm>
          <a:off x="28575" y="525788890"/>
          <a:ext cx="2138045" cy="1649095"/>
        </a:xfrm>
        <a:prstGeom prst="rect">
          <a:avLst/>
        </a:prstGeom>
        <a:noFill/>
        <a:ln w="9525">
          <a:noFill/>
        </a:ln>
      </xdr:spPr>
    </xdr:pic>
    <xdr:clientData/>
  </xdr:twoCellAnchor>
  <xdr:twoCellAnchor editAs="oneCell">
    <xdr:from>
      <xdr:col>0</xdr:col>
      <xdr:colOff>635</xdr:colOff>
      <xdr:row>301</xdr:row>
      <xdr:rowOff>302895</xdr:rowOff>
    </xdr:from>
    <xdr:to>
      <xdr:col>0</xdr:col>
      <xdr:colOff>2120265</xdr:colOff>
      <xdr:row>301</xdr:row>
      <xdr:rowOff>1625600</xdr:rowOff>
    </xdr:to>
    <xdr:pic>
      <xdr:nvPicPr>
        <xdr:cNvPr id="145" name="图片 144">
          <a:extLst>
            <a:ext uri="{FF2B5EF4-FFF2-40B4-BE49-F238E27FC236}">
              <a16:creationId xmlns:a16="http://schemas.microsoft.com/office/drawing/2014/main" id="{00000000-0008-0000-4400-000091000000}"/>
            </a:ext>
          </a:extLst>
        </xdr:cNvPr>
        <xdr:cNvPicPr>
          <a:picLocks noChangeAspect="1"/>
        </xdr:cNvPicPr>
      </xdr:nvPicPr>
      <xdr:blipFill>
        <a:blip xmlns:r="http://schemas.openxmlformats.org/officeDocument/2006/relationships" r:embed="rId126"/>
        <a:stretch>
          <a:fillRect/>
        </a:stretch>
      </xdr:blipFill>
      <xdr:spPr>
        <a:xfrm>
          <a:off x="635" y="529751290"/>
          <a:ext cx="2119630" cy="1322705"/>
        </a:xfrm>
        <a:prstGeom prst="rect">
          <a:avLst/>
        </a:prstGeom>
        <a:noFill/>
        <a:ln w="9525">
          <a:noFill/>
        </a:ln>
      </xdr:spPr>
    </xdr:pic>
    <xdr:clientData/>
  </xdr:twoCellAnchor>
  <xdr:twoCellAnchor editAs="oneCell">
    <xdr:from>
      <xdr:col>0</xdr:col>
      <xdr:colOff>635</xdr:colOff>
      <xdr:row>297</xdr:row>
      <xdr:rowOff>253365</xdr:rowOff>
    </xdr:from>
    <xdr:to>
      <xdr:col>0</xdr:col>
      <xdr:colOff>2136775</xdr:colOff>
      <xdr:row>297</xdr:row>
      <xdr:rowOff>1713865</xdr:rowOff>
    </xdr:to>
    <xdr:pic>
      <xdr:nvPicPr>
        <xdr:cNvPr id="146" name="图片 145">
          <a:extLst>
            <a:ext uri="{FF2B5EF4-FFF2-40B4-BE49-F238E27FC236}">
              <a16:creationId xmlns:a16="http://schemas.microsoft.com/office/drawing/2014/main" id="{00000000-0008-0000-4400-000092000000}"/>
            </a:ext>
          </a:extLst>
        </xdr:cNvPr>
        <xdr:cNvPicPr>
          <a:picLocks noChangeAspect="1"/>
        </xdr:cNvPicPr>
      </xdr:nvPicPr>
      <xdr:blipFill>
        <a:blip xmlns:r="http://schemas.openxmlformats.org/officeDocument/2006/relationships" r:embed="rId127"/>
        <a:stretch>
          <a:fillRect/>
        </a:stretch>
      </xdr:blipFill>
      <xdr:spPr>
        <a:xfrm>
          <a:off x="635" y="522081760"/>
          <a:ext cx="2136140" cy="1460500"/>
        </a:xfrm>
        <a:prstGeom prst="rect">
          <a:avLst/>
        </a:prstGeom>
        <a:noFill/>
        <a:ln w="9525">
          <a:noFill/>
        </a:ln>
      </xdr:spPr>
    </xdr:pic>
    <xdr:clientData/>
  </xdr:twoCellAnchor>
  <xdr:twoCellAnchor editAs="oneCell">
    <xdr:from>
      <xdr:col>0</xdr:col>
      <xdr:colOff>635</xdr:colOff>
      <xdr:row>302</xdr:row>
      <xdr:rowOff>284480</xdr:rowOff>
    </xdr:from>
    <xdr:to>
      <xdr:col>0</xdr:col>
      <xdr:colOff>2116455</xdr:colOff>
      <xdr:row>302</xdr:row>
      <xdr:rowOff>1674495</xdr:rowOff>
    </xdr:to>
    <xdr:pic>
      <xdr:nvPicPr>
        <xdr:cNvPr id="147" name="图片 146">
          <a:extLst>
            <a:ext uri="{FF2B5EF4-FFF2-40B4-BE49-F238E27FC236}">
              <a16:creationId xmlns:a16="http://schemas.microsoft.com/office/drawing/2014/main" id="{00000000-0008-0000-4400-000093000000}"/>
            </a:ext>
          </a:extLst>
        </xdr:cNvPr>
        <xdr:cNvPicPr>
          <a:picLocks noChangeAspect="1"/>
        </xdr:cNvPicPr>
      </xdr:nvPicPr>
      <xdr:blipFill>
        <a:blip xmlns:r="http://schemas.openxmlformats.org/officeDocument/2006/relationships" r:embed="rId128"/>
        <a:stretch>
          <a:fillRect/>
        </a:stretch>
      </xdr:blipFill>
      <xdr:spPr>
        <a:xfrm>
          <a:off x="635" y="531637875"/>
          <a:ext cx="2115820" cy="1390015"/>
        </a:xfrm>
        <a:prstGeom prst="rect">
          <a:avLst/>
        </a:prstGeom>
        <a:noFill/>
        <a:ln w="9525">
          <a:noFill/>
        </a:ln>
      </xdr:spPr>
    </xdr:pic>
    <xdr:clientData/>
  </xdr:twoCellAnchor>
  <xdr:twoCellAnchor editAs="oneCell">
    <xdr:from>
      <xdr:col>0</xdr:col>
      <xdr:colOff>28575</xdr:colOff>
      <xdr:row>303</xdr:row>
      <xdr:rowOff>283845</xdr:rowOff>
    </xdr:from>
    <xdr:to>
      <xdr:col>0</xdr:col>
      <xdr:colOff>2153285</xdr:colOff>
      <xdr:row>303</xdr:row>
      <xdr:rowOff>1437005</xdr:rowOff>
    </xdr:to>
    <xdr:pic>
      <xdr:nvPicPr>
        <xdr:cNvPr id="148" name="图片 147">
          <a:extLst>
            <a:ext uri="{FF2B5EF4-FFF2-40B4-BE49-F238E27FC236}">
              <a16:creationId xmlns:a16="http://schemas.microsoft.com/office/drawing/2014/main" id="{00000000-0008-0000-4400-000094000000}"/>
            </a:ext>
          </a:extLst>
        </xdr:cNvPr>
        <xdr:cNvPicPr>
          <a:picLocks noChangeAspect="1"/>
        </xdr:cNvPicPr>
      </xdr:nvPicPr>
      <xdr:blipFill>
        <a:blip xmlns:r="http://schemas.openxmlformats.org/officeDocument/2006/relationships" r:embed="rId129"/>
        <a:stretch>
          <a:fillRect/>
        </a:stretch>
      </xdr:blipFill>
      <xdr:spPr>
        <a:xfrm>
          <a:off x="28575" y="533542240"/>
          <a:ext cx="2124710" cy="1153160"/>
        </a:xfrm>
        <a:prstGeom prst="rect">
          <a:avLst/>
        </a:prstGeom>
        <a:noFill/>
        <a:ln w="9525">
          <a:noFill/>
        </a:ln>
      </xdr:spPr>
    </xdr:pic>
    <xdr:clientData/>
  </xdr:twoCellAnchor>
  <xdr:twoCellAnchor editAs="oneCell">
    <xdr:from>
      <xdr:col>0</xdr:col>
      <xdr:colOff>635</xdr:colOff>
      <xdr:row>310</xdr:row>
      <xdr:rowOff>190500</xdr:rowOff>
    </xdr:from>
    <xdr:to>
      <xdr:col>0</xdr:col>
      <xdr:colOff>2118995</xdr:colOff>
      <xdr:row>310</xdr:row>
      <xdr:rowOff>1728470</xdr:rowOff>
    </xdr:to>
    <xdr:pic>
      <xdr:nvPicPr>
        <xdr:cNvPr id="149" name="图片 148">
          <a:extLst>
            <a:ext uri="{FF2B5EF4-FFF2-40B4-BE49-F238E27FC236}">
              <a16:creationId xmlns:a16="http://schemas.microsoft.com/office/drawing/2014/main" id="{00000000-0008-0000-4400-000095000000}"/>
            </a:ext>
          </a:extLst>
        </xdr:cNvPr>
        <xdr:cNvPicPr>
          <a:picLocks noChangeAspect="1"/>
        </xdr:cNvPicPr>
      </xdr:nvPicPr>
      <xdr:blipFill>
        <a:blip xmlns:r="http://schemas.openxmlformats.org/officeDocument/2006/relationships" r:embed="rId130"/>
        <a:stretch>
          <a:fillRect/>
        </a:stretch>
      </xdr:blipFill>
      <xdr:spPr>
        <a:xfrm>
          <a:off x="635" y="545983795"/>
          <a:ext cx="2118360" cy="1537970"/>
        </a:xfrm>
        <a:prstGeom prst="rect">
          <a:avLst/>
        </a:prstGeom>
        <a:noFill/>
        <a:ln w="9525">
          <a:noFill/>
        </a:ln>
      </xdr:spPr>
    </xdr:pic>
    <xdr:clientData/>
  </xdr:twoCellAnchor>
  <xdr:twoCellAnchor editAs="oneCell">
    <xdr:from>
      <xdr:col>0</xdr:col>
      <xdr:colOff>144145</xdr:colOff>
      <xdr:row>311</xdr:row>
      <xdr:rowOff>52705</xdr:rowOff>
    </xdr:from>
    <xdr:to>
      <xdr:col>0</xdr:col>
      <xdr:colOff>1990725</xdr:colOff>
      <xdr:row>311</xdr:row>
      <xdr:rowOff>1842135</xdr:rowOff>
    </xdr:to>
    <xdr:pic>
      <xdr:nvPicPr>
        <xdr:cNvPr id="150" name="图片 149">
          <a:extLst>
            <a:ext uri="{FF2B5EF4-FFF2-40B4-BE49-F238E27FC236}">
              <a16:creationId xmlns:a16="http://schemas.microsoft.com/office/drawing/2014/main" id="{00000000-0008-0000-4400-000096000000}"/>
            </a:ext>
          </a:extLst>
        </xdr:cNvPr>
        <xdr:cNvPicPr>
          <a:picLocks noChangeAspect="1"/>
        </xdr:cNvPicPr>
      </xdr:nvPicPr>
      <xdr:blipFill>
        <a:blip xmlns:r="http://schemas.openxmlformats.org/officeDocument/2006/relationships" r:embed="rId131"/>
        <a:stretch>
          <a:fillRect/>
        </a:stretch>
      </xdr:blipFill>
      <xdr:spPr>
        <a:xfrm>
          <a:off x="144145" y="547751000"/>
          <a:ext cx="1846580" cy="1789430"/>
        </a:xfrm>
        <a:prstGeom prst="rect">
          <a:avLst/>
        </a:prstGeom>
        <a:noFill/>
        <a:ln w="9525">
          <a:noFill/>
        </a:ln>
      </xdr:spPr>
    </xdr:pic>
    <xdr:clientData/>
  </xdr:twoCellAnchor>
  <xdr:twoCellAnchor editAs="oneCell">
    <xdr:from>
      <xdr:col>0</xdr:col>
      <xdr:colOff>61595</xdr:colOff>
      <xdr:row>312</xdr:row>
      <xdr:rowOff>31750</xdr:rowOff>
    </xdr:from>
    <xdr:to>
      <xdr:col>0</xdr:col>
      <xdr:colOff>2096135</xdr:colOff>
      <xdr:row>312</xdr:row>
      <xdr:rowOff>1818640</xdr:rowOff>
    </xdr:to>
    <xdr:pic>
      <xdr:nvPicPr>
        <xdr:cNvPr id="151" name="图片 150">
          <a:extLst>
            <a:ext uri="{FF2B5EF4-FFF2-40B4-BE49-F238E27FC236}">
              <a16:creationId xmlns:a16="http://schemas.microsoft.com/office/drawing/2014/main" id="{00000000-0008-0000-4400-000097000000}"/>
            </a:ext>
          </a:extLst>
        </xdr:cNvPr>
        <xdr:cNvPicPr>
          <a:picLocks noChangeAspect="1"/>
        </xdr:cNvPicPr>
      </xdr:nvPicPr>
      <xdr:blipFill>
        <a:blip xmlns:r="http://schemas.openxmlformats.org/officeDocument/2006/relationships" r:embed="rId132"/>
        <a:stretch>
          <a:fillRect/>
        </a:stretch>
      </xdr:blipFill>
      <xdr:spPr>
        <a:xfrm>
          <a:off x="61595" y="549635045"/>
          <a:ext cx="2034540" cy="1786890"/>
        </a:xfrm>
        <a:prstGeom prst="rect">
          <a:avLst/>
        </a:prstGeom>
        <a:noFill/>
        <a:ln w="9525">
          <a:noFill/>
        </a:ln>
      </xdr:spPr>
    </xdr:pic>
    <xdr:clientData/>
  </xdr:twoCellAnchor>
  <xdr:twoCellAnchor editAs="oneCell">
    <xdr:from>
      <xdr:col>1</xdr:col>
      <xdr:colOff>0</xdr:colOff>
      <xdr:row>953</xdr:row>
      <xdr:rowOff>0</xdr:rowOff>
    </xdr:from>
    <xdr:to>
      <xdr:col>1</xdr:col>
      <xdr:colOff>0</xdr:colOff>
      <xdr:row>953</xdr:row>
      <xdr:rowOff>587375</xdr:rowOff>
    </xdr:to>
    <xdr:pic>
      <xdr:nvPicPr>
        <xdr:cNvPr id="152" name="图片 151" descr="739489496145948511">
          <a:extLst>
            <a:ext uri="{FF2B5EF4-FFF2-40B4-BE49-F238E27FC236}">
              <a16:creationId xmlns:a16="http://schemas.microsoft.com/office/drawing/2014/main" id="{00000000-0008-0000-4400-000098000000}"/>
            </a:ext>
          </a:extLst>
        </xdr:cNvPr>
        <xdr:cNvPicPr>
          <a:picLocks noChangeAspect="1"/>
        </xdr:cNvPicPr>
      </xdr:nvPicPr>
      <xdr:blipFill>
        <a:blip xmlns:r="http://schemas.openxmlformats.org/officeDocument/2006/relationships" r:embed="rId133" cstate="print"/>
        <a:srcRect t="22882"/>
        <a:stretch>
          <a:fillRect/>
        </a:stretch>
      </xdr:blipFill>
      <xdr:spPr>
        <a:xfrm>
          <a:off x="2180590" y="1763904270"/>
          <a:ext cx="0" cy="587375"/>
        </a:xfrm>
        <a:prstGeom prst="rect">
          <a:avLst/>
        </a:prstGeom>
      </xdr:spPr>
    </xdr:pic>
    <xdr:clientData/>
  </xdr:twoCellAnchor>
  <xdr:twoCellAnchor editAs="oneCell">
    <xdr:from>
      <xdr:col>1</xdr:col>
      <xdr:colOff>152400</xdr:colOff>
      <xdr:row>953</xdr:row>
      <xdr:rowOff>0</xdr:rowOff>
    </xdr:from>
    <xdr:to>
      <xdr:col>1</xdr:col>
      <xdr:colOff>152400</xdr:colOff>
      <xdr:row>953</xdr:row>
      <xdr:rowOff>587375</xdr:rowOff>
    </xdr:to>
    <xdr:pic>
      <xdr:nvPicPr>
        <xdr:cNvPr id="153" name="图片 152" descr="739489496145948511">
          <a:extLst>
            <a:ext uri="{FF2B5EF4-FFF2-40B4-BE49-F238E27FC236}">
              <a16:creationId xmlns:a16="http://schemas.microsoft.com/office/drawing/2014/main" id="{00000000-0008-0000-4400-000099000000}"/>
            </a:ext>
          </a:extLst>
        </xdr:cNvPr>
        <xdr:cNvPicPr>
          <a:picLocks noChangeAspect="1"/>
        </xdr:cNvPicPr>
      </xdr:nvPicPr>
      <xdr:blipFill>
        <a:blip xmlns:r="http://schemas.openxmlformats.org/officeDocument/2006/relationships" r:embed="rId133" cstate="print"/>
        <a:srcRect t="22882"/>
        <a:stretch>
          <a:fillRect/>
        </a:stretch>
      </xdr:blipFill>
      <xdr:spPr>
        <a:xfrm>
          <a:off x="2332990" y="1763904270"/>
          <a:ext cx="0" cy="587375"/>
        </a:xfrm>
        <a:prstGeom prst="rect">
          <a:avLst/>
        </a:prstGeom>
      </xdr:spPr>
    </xdr:pic>
    <xdr:clientData/>
  </xdr:twoCellAnchor>
  <xdr:twoCellAnchor editAs="oneCell">
    <xdr:from>
      <xdr:col>1</xdr:col>
      <xdr:colOff>304800</xdr:colOff>
      <xdr:row>953</xdr:row>
      <xdr:rowOff>0</xdr:rowOff>
    </xdr:from>
    <xdr:to>
      <xdr:col>1</xdr:col>
      <xdr:colOff>304800</xdr:colOff>
      <xdr:row>953</xdr:row>
      <xdr:rowOff>587375</xdr:rowOff>
    </xdr:to>
    <xdr:pic>
      <xdr:nvPicPr>
        <xdr:cNvPr id="154" name="图片 153" descr="739489496145948511">
          <a:extLst>
            <a:ext uri="{FF2B5EF4-FFF2-40B4-BE49-F238E27FC236}">
              <a16:creationId xmlns:a16="http://schemas.microsoft.com/office/drawing/2014/main" id="{00000000-0008-0000-4400-00009A000000}"/>
            </a:ext>
          </a:extLst>
        </xdr:cNvPr>
        <xdr:cNvPicPr>
          <a:picLocks noChangeAspect="1"/>
        </xdr:cNvPicPr>
      </xdr:nvPicPr>
      <xdr:blipFill>
        <a:blip xmlns:r="http://schemas.openxmlformats.org/officeDocument/2006/relationships" r:embed="rId133" cstate="print"/>
        <a:srcRect t="22882"/>
        <a:stretch>
          <a:fillRect/>
        </a:stretch>
      </xdr:blipFill>
      <xdr:spPr>
        <a:xfrm>
          <a:off x="2485390" y="1763904270"/>
          <a:ext cx="0" cy="587375"/>
        </a:xfrm>
        <a:prstGeom prst="rect">
          <a:avLst/>
        </a:prstGeom>
      </xdr:spPr>
    </xdr:pic>
    <xdr:clientData/>
  </xdr:twoCellAnchor>
  <xdr:twoCellAnchor editAs="oneCell">
    <xdr:from>
      <xdr:col>1</xdr:col>
      <xdr:colOff>457200</xdr:colOff>
      <xdr:row>953</xdr:row>
      <xdr:rowOff>0</xdr:rowOff>
    </xdr:from>
    <xdr:to>
      <xdr:col>1</xdr:col>
      <xdr:colOff>457200</xdr:colOff>
      <xdr:row>953</xdr:row>
      <xdr:rowOff>587375</xdr:rowOff>
    </xdr:to>
    <xdr:pic>
      <xdr:nvPicPr>
        <xdr:cNvPr id="155" name="图片 154" descr="739489496145948511">
          <a:extLst>
            <a:ext uri="{FF2B5EF4-FFF2-40B4-BE49-F238E27FC236}">
              <a16:creationId xmlns:a16="http://schemas.microsoft.com/office/drawing/2014/main" id="{00000000-0008-0000-4400-00009B000000}"/>
            </a:ext>
          </a:extLst>
        </xdr:cNvPr>
        <xdr:cNvPicPr>
          <a:picLocks noChangeAspect="1"/>
        </xdr:cNvPicPr>
      </xdr:nvPicPr>
      <xdr:blipFill>
        <a:blip xmlns:r="http://schemas.openxmlformats.org/officeDocument/2006/relationships" r:embed="rId133" cstate="print"/>
        <a:srcRect t="22882"/>
        <a:stretch>
          <a:fillRect/>
        </a:stretch>
      </xdr:blipFill>
      <xdr:spPr>
        <a:xfrm>
          <a:off x="2637790" y="1763904270"/>
          <a:ext cx="0" cy="587375"/>
        </a:xfrm>
        <a:prstGeom prst="rect">
          <a:avLst/>
        </a:prstGeom>
      </xdr:spPr>
    </xdr:pic>
    <xdr:clientData/>
  </xdr:twoCellAnchor>
  <xdr:twoCellAnchor editAs="oneCell">
    <xdr:from>
      <xdr:col>1</xdr:col>
      <xdr:colOff>609600</xdr:colOff>
      <xdr:row>953</xdr:row>
      <xdr:rowOff>0</xdr:rowOff>
    </xdr:from>
    <xdr:to>
      <xdr:col>1</xdr:col>
      <xdr:colOff>609600</xdr:colOff>
      <xdr:row>953</xdr:row>
      <xdr:rowOff>587375</xdr:rowOff>
    </xdr:to>
    <xdr:pic>
      <xdr:nvPicPr>
        <xdr:cNvPr id="156" name="图片 155" descr="739489496145948511">
          <a:extLst>
            <a:ext uri="{FF2B5EF4-FFF2-40B4-BE49-F238E27FC236}">
              <a16:creationId xmlns:a16="http://schemas.microsoft.com/office/drawing/2014/main" id="{00000000-0008-0000-4400-00009C000000}"/>
            </a:ext>
          </a:extLst>
        </xdr:cNvPr>
        <xdr:cNvPicPr>
          <a:picLocks noChangeAspect="1"/>
        </xdr:cNvPicPr>
      </xdr:nvPicPr>
      <xdr:blipFill>
        <a:blip xmlns:r="http://schemas.openxmlformats.org/officeDocument/2006/relationships" r:embed="rId133" cstate="print"/>
        <a:srcRect t="22882"/>
        <a:stretch>
          <a:fillRect/>
        </a:stretch>
      </xdr:blipFill>
      <xdr:spPr>
        <a:xfrm>
          <a:off x="2790190" y="1763904270"/>
          <a:ext cx="0" cy="587375"/>
        </a:xfrm>
        <a:prstGeom prst="rect">
          <a:avLst/>
        </a:prstGeom>
      </xdr:spPr>
    </xdr:pic>
    <xdr:clientData/>
  </xdr:twoCellAnchor>
  <xdr:twoCellAnchor editAs="oneCell">
    <xdr:from>
      <xdr:col>1</xdr:col>
      <xdr:colOff>0</xdr:colOff>
      <xdr:row>953</xdr:row>
      <xdr:rowOff>0</xdr:rowOff>
    </xdr:from>
    <xdr:to>
      <xdr:col>1</xdr:col>
      <xdr:colOff>0</xdr:colOff>
      <xdr:row>953</xdr:row>
      <xdr:rowOff>582930</xdr:rowOff>
    </xdr:to>
    <xdr:pic>
      <xdr:nvPicPr>
        <xdr:cNvPr id="157" name="图片 156" descr="704780827674585369">
          <a:extLst>
            <a:ext uri="{FF2B5EF4-FFF2-40B4-BE49-F238E27FC236}">
              <a16:creationId xmlns:a16="http://schemas.microsoft.com/office/drawing/2014/main" id="{00000000-0008-0000-4400-00009D000000}"/>
            </a:ext>
          </a:extLst>
        </xdr:cNvPr>
        <xdr:cNvPicPr>
          <a:picLocks noChangeAspect="1"/>
        </xdr:cNvPicPr>
      </xdr:nvPicPr>
      <xdr:blipFill>
        <a:blip xmlns:r="http://schemas.openxmlformats.org/officeDocument/2006/relationships" r:embed="rId134" cstate="print"/>
        <a:stretch>
          <a:fillRect/>
        </a:stretch>
      </xdr:blipFill>
      <xdr:spPr>
        <a:xfrm>
          <a:off x="2180590" y="1763904270"/>
          <a:ext cx="0" cy="582930"/>
        </a:xfrm>
        <a:prstGeom prst="rect">
          <a:avLst/>
        </a:prstGeom>
      </xdr:spPr>
    </xdr:pic>
    <xdr:clientData/>
  </xdr:twoCellAnchor>
  <xdr:twoCellAnchor editAs="oneCell">
    <xdr:from>
      <xdr:col>1</xdr:col>
      <xdr:colOff>0</xdr:colOff>
      <xdr:row>953</xdr:row>
      <xdr:rowOff>0</xdr:rowOff>
    </xdr:from>
    <xdr:to>
      <xdr:col>1</xdr:col>
      <xdr:colOff>0</xdr:colOff>
      <xdr:row>953</xdr:row>
      <xdr:rowOff>587375</xdr:rowOff>
    </xdr:to>
    <xdr:pic>
      <xdr:nvPicPr>
        <xdr:cNvPr id="158" name="图片 157" descr="739489496145948511">
          <a:extLst>
            <a:ext uri="{FF2B5EF4-FFF2-40B4-BE49-F238E27FC236}">
              <a16:creationId xmlns:a16="http://schemas.microsoft.com/office/drawing/2014/main" id="{00000000-0008-0000-4400-00009E000000}"/>
            </a:ext>
          </a:extLst>
        </xdr:cNvPr>
        <xdr:cNvPicPr>
          <a:picLocks noChangeAspect="1"/>
        </xdr:cNvPicPr>
      </xdr:nvPicPr>
      <xdr:blipFill>
        <a:blip xmlns:r="http://schemas.openxmlformats.org/officeDocument/2006/relationships" r:embed="rId133" cstate="print"/>
        <a:srcRect t="22882"/>
        <a:stretch>
          <a:fillRect/>
        </a:stretch>
      </xdr:blipFill>
      <xdr:spPr>
        <a:xfrm>
          <a:off x="2180590" y="1763904270"/>
          <a:ext cx="0" cy="587375"/>
        </a:xfrm>
        <a:prstGeom prst="rect">
          <a:avLst/>
        </a:prstGeom>
      </xdr:spPr>
    </xdr:pic>
    <xdr:clientData/>
  </xdr:twoCellAnchor>
  <xdr:twoCellAnchor editAs="oneCell">
    <xdr:from>
      <xdr:col>1</xdr:col>
      <xdr:colOff>152400</xdr:colOff>
      <xdr:row>953</xdr:row>
      <xdr:rowOff>0</xdr:rowOff>
    </xdr:from>
    <xdr:to>
      <xdr:col>1</xdr:col>
      <xdr:colOff>152400</xdr:colOff>
      <xdr:row>953</xdr:row>
      <xdr:rowOff>587375</xdr:rowOff>
    </xdr:to>
    <xdr:pic>
      <xdr:nvPicPr>
        <xdr:cNvPr id="159" name="图片 158" descr="739489496145948511">
          <a:extLst>
            <a:ext uri="{FF2B5EF4-FFF2-40B4-BE49-F238E27FC236}">
              <a16:creationId xmlns:a16="http://schemas.microsoft.com/office/drawing/2014/main" id="{00000000-0008-0000-4400-00009F000000}"/>
            </a:ext>
          </a:extLst>
        </xdr:cNvPr>
        <xdr:cNvPicPr>
          <a:picLocks noChangeAspect="1"/>
        </xdr:cNvPicPr>
      </xdr:nvPicPr>
      <xdr:blipFill>
        <a:blip xmlns:r="http://schemas.openxmlformats.org/officeDocument/2006/relationships" r:embed="rId133" cstate="print"/>
        <a:srcRect t="22882"/>
        <a:stretch>
          <a:fillRect/>
        </a:stretch>
      </xdr:blipFill>
      <xdr:spPr>
        <a:xfrm>
          <a:off x="2332990" y="1763904270"/>
          <a:ext cx="0" cy="587375"/>
        </a:xfrm>
        <a:prstGeom prst="rect">
          <a:avLst/>
        </a:prstGeom>
      </xdr:spPr>
    </xdr:pic>
    <xdr:clientData/>
  </xdr:twoCellAnchor>
  <xdr:twoCellAnchor editAs="oneCell">
    <xdr:from>
      <xdr:col>1</xdr:col>
      <xdr:colOff>304800</xdr:colOff>
      <xdr:row>953</xdr:row>
      <xdr:rowOff>0</xdr:rowOff>
    </xdr:from>
    <xdr:to>
      <xdr:col>1</xdr:col>
      <xdr:colOff>304800</xdr:colOff>
      <xdr:row>953</xdr:row>
      <xdr:rowOff>587375</xdr:rowOff>
    </xdr:to>
    <xdr:pic>
      <xdr:nvPicPr>
        <xdr:cNvPr id="160" name="图片 159" descr="739489496145948511">
          <a:extLst>
            <a:ext uri="{FF2B5EF4-FFF2-40B4-BE49-F238E27FC236}">
              <a16:creationId xmlns:a16="http://schemas.microsoft.com/office/drawing/2014/main" id="{00000000-0008-0000-4400-0000A0000000}"/>
            </a:ext>
          </a:extLst>
        </xdr:cNvPr>
        <xdr:cNvPicPr>
          <a:picLocks noChangeAspect="1"/>
        </xdr:cNvPicPr>
      </xdr:nvPicPr>
      <xdr:blipFill>
        <a:blip xmlns:r="http://schemas.openxmlformats.org/officeDocument/2006/relationships" r:embed="rId133" cstate="print"/>
        <a:srcRect t="22882"/>
        <a:stretch>
          <a:fillRect/>
        </a:stretch>
      </xdr:blipFill>
      <xdr:spPr>
        <a:xfrm>
          <a:off x="2485390" y="1763904270"/>
          <a:ext cx="0" cy="587375"/>
        </a:xfrm>
        <a:prstGeom prst="rect">
          <a:avLst/>
        </a:prstGeom>
      </xdr:spPr>
    </xdr:pic>
    <xdr:clientData/>
  </xdr:twoCellAnchor>
  <xdr:twoCellAnchor editAs="oneCell">
    <xdr:from>
      <xdr:col>1</xdr:col>
      <xdr:colOff>457200</xdr:colOff>
      <xdr:row>953</xdr:row>
      <xdr:rowOff>0</xdr:rowOff>
    </xdr:from>
    <xdr:to>
      <xdr:col>1</xdr:col>
      <xdr:colOff>457200</xdr:colOff>
      <xdr:row>953</xdr:row>
      <xdr:rowOff>587375</xdr:rowOff>
    </xdr:to>
    <xdr:pic>
      <xdr:nvPicPr>
        <xdr:cNvPr id="161" name="图片 160" descr="739489496145948511">
          <a:extLst>
            <a:ext uri="{FF2B5EF4-FFF2-40B4-BE49-F238E27FC236}">
              <a16:creationId xmlns:a16="http://schemas.microsoft.com/office/drawing/2014/main" id="{00000000-0008-0000-4400-0000A1000000}"/>
            </a:ext>
          </a:extLst>
        </xdr:cNvPr>
        <xdr:cNvPicPr>
          <a:picLocks noChangeAspect="1"/>
        </xdr:cNvPicPr>
      </xdr:nvPicPr>
      <xdr:blipFill>
        <a:blip xmlns:r="http://schemas.openxmlformats.org/officeDocument/2006/relationships" r:embed="rId133" cstate="print"/>
        <a:srcRect t="22882"/>
        <a:stretch>
          <a:fillRect/>
        </a:stretch>
      </xdr:blipFill>
      <xdr:spPr>
        <a:xfrm>
          <a:off x="2637790" y="1763904270"/>
          <a:ext cx="0" cy="587375"/>
        </a:xfrm>
        <a:prstGeom prst="rect">
          <a:avLst/>
        </a:prstGeom>
      </xdr:spPr>
    </xdr:pic>
    <xdr:clientData/>
  </xdr:twoCellAnchor>
  <xdr:twoCellAnchor editAs="oneCell">
    <xdr:from>
      <xdr:col>1</xdr:col>
      <xdr:colOff>609600</xdr:colOff>
      <xdr:row>953</xdr:row>
      <xdr:rowOff>0</xdr:rowOff>
    </xdr:from>
    <xdr:to>
      <xdr:col>1</xdr:col>
      <xdr:colOff>609600</xdr:colOff>
      <xdr:row>953</xdr:row>
      <xdr:rowOff>587375</xdr:rowOff>
    </xdr:to>
    <xdr:pic>
      <xdr:nvPicPr>
        <xdr:cNvPr id="162" name="图片 161" descr="739489496145948511">
          <a:extLst>
            <a:ext uri="{FF2B5EF4-FFF2-40B4-BE49-F238E27FC236}">
              <a16:creationId xmlns:a16="http://schemas.microsoft.com/office/drawing/2014/main" id="{00000000-0008-0000-4400-0000A2000000}"/>
            </a:ext>
          </a:extLst>
        </xdr:cNvPr>
        <xdr:cNvPicPr>
          <a:picLocks noChangeAspect="1"/>
        </xdr:cNvPicPr>
      </xdr:nvPicPr>
      <xdr:blipFill>
        <a:blip xmlns:r="http://schemas.openxmlformats.org/officeDocument/2006/relationships" r:embed="rId133" cstate="print"/>
        <a:srcRect t="22882"/>
        <a:stretch>
          <a:fillRect/>
        </a:stretch>
      </xdr:blipFill>
      <xdr:spPr>
        <a:xfrm>
          <a:off x="2790190" y="1763904270"/>
          <a:ext cx="0" cy="587375"/>
        </a:xfrm>
        <a:prstGeom prst="rect">
          <a:avLst/>
        </a:prstGeom>
      </xdr:spPr>
    </xdr:pic>
    <xdr:clientData/>
  </xdr:twoCellAnchor>
  <xdr:twoCellAnchor editAs="oneCell">
    <xdr:from>
      <xdr:col>1</xdr:col>
      <xdr:colOff>0</xdr:colOff>
      <xdr:row>953</xdr:row>
      <xdr:rowOff>0</xdr:rowOff>
    </xdr:from>
    <xdr:to>
      <xdr:col>1</xdr:col>
      <xdr:colOff>0</xdr:colOff>
      <xdr:row>953</xdr:row>
      <xdr:rowOff>582930</xdr:rowOff>
    </xdr:to>
    <xdr:pic>
      <xdr:nvPicPr>
        <xdr:cNvPr id="163" name="图片 162" descr="704780827674585369">
          <a:extLst>
            <a:ext uri="{FF2B5EF4-FFF2-40B4-BE49-F238E27FC236}">
              <a16:creationId xmlns:a16="http://schemas.microsoft.com/office/drawing/2014/main" id="{00000000-0008-0000-4400-0000A3000000}"/>
            </a:ext>
          </a:extLst>
        </xdr:cNvPr>
        <xdr:cNvPicPr>
          <a:picLocks noChangeAspect="1"/>
        </xdr:cNvPicPr>
      </xdr:nvPicPr>
      <xdr:blipFill>
        <a:blip xmlns:r="http://schemas.openxmlformats.org/officeDocument/2006/relationships" r:embed="rId134" cstate="print"/>
        <a:stretch>
          <a:fillRect/>
        </a:stretch>
      </xdr:blipFill>
      <xdr:spPr>
        <a:xfrm>
          <a:off x="2180590" y="1763904270"/>
          <a:ext cx="0" cy="582930"/>
        </a:xfrm>
        <a:prstGeom prst="rect">
          <a:avLst/>
        </a:prstGeom>
      </xdr:spPr>
    </xdr:pic>
    <xdr:clientData/>
  </xdr:twoCellAnchor>
  <xdr:twoCellAnchor editAs="oneCell">
    <xdr:from>
      <xdr:col>0</xdr:col>
      <xdr:colOff>9525</xdr:colOff>
      <xdr:row>313</xdr:row>
      <xdr:rowOff>169545</xdr:rowOff>
    </xdr:from>
    <xdr:to>
      <xdr:col>0</xdr:col>
      <xdr:colOff>2142490</xdr:colOff>
      <xdr:row>313</xdr:row>
      <xdr:rowOff>1747520</xdr:rowOff>
    </xdr:to>
    <xdr:pic>
      <xdr:nvPicPr>
        <xdr:cNvPr id="168" name="图片 167">
          <a:extLst>
            <a:ext uri="{FF2B5EF4-FFF2-40B4-BE49-F238E27FC236}">
              <a16:creationId xmlns:a16="http://schemas.microsoft.com/office/drawing/2014/main" id="{00000000-0008-0000-4400-0000A8000000}"/>
            </a:ext>
          </a:extLst>
        </xdr:cNvPr>
        <xdr:cNvPicPr>
          <a:picLocks noChangeAspect="1"/>
        </xdr:cNvPicPr>
      </xdr:nvPicPr>
      <xdr:blipFill>
        <a:blip xmlns:r="http://schemas.openxmlformats.org/officeDocument/2006/relationships" r:embed="rId135"/>
        <a:stretch>
          <a:fillRect/>
        </a:stretch>
      </xdr:blipFill>
      <xdr:spPr>
        <a:xfrm>
          <a:off x="9525" y="551677840"/>
          <a:ext cx="2132965" cy="1577975"/>
        </a:xfrm>
        <a:prstGeom prst="rect">
          <a:avLst/>
        </a:prstGeom>
        <a:noFill/>
        <a:ln w="9525">
          <a:noFill/>
        </a:ln>
      </xdr:spPr>
    </xdr:pic>
    <xdr:clientData/>
  </xdr:twoCellAnchor>
  <xdr:twoCellAnchor editAs="oneCell">
    <xdr:from>
      <xdr:col>0</xdr:col>
      <xdr:colOff>34925</xdr:colOff>
      <xdr:row>314</xdr:row>
      <xdr:rowOff>71755</xdr:rowOff>
    </xdr:from>
    <xdr:to>
      <xdr:col>0</xdr:col>
      <xdr:colOff>2101850</xdr:colOff>
      <xdr:row>314</xdr:row>
      <xdr:rowOff>1836420</xdr:rowOff>
    </xdr:to>
    <xdr:pic>
      <xdr:nvPicPr>
        <xdr:cNvPr id="169" name="图片 168">
          <a:extLst>
            <a:ext uri="{FF2B5EF4-FFF2-40B4-BE49-F238E27FC236}">
              <a16:creationId xmlns:a16="http://schemas.microsoft.com/office/drawing/2014/main" id="{00000000-0008-0000-4400-0000A9000000}"/>
            </a:ext>
          </a:extLst>
        </xdr:cNvPr>
        <xdr:cNvPicPr>
          <a:picLocks noChangeAspect="1"/>
        </xdr:cNvPicPr>
      </xdr:nvPicPr>
      <xdr:blipFill>
        <a:blip xmlns:r="http://schemas.openxmlformats.org/officeDocument/2006/relationships" r:embed="rId136"/>
        <a:stretch>
          <a:fillRect/>
        </a:stretch>
      </xdr:blipFill>
      <xdr:spPr>
        <a:xfrm>
          <a:off x="34925" y="553485050"/>
          <a:ext cx="2066925" cy="1764665"/>
        </a:xfrm>
        <a:prstGeom prst="rect">
          <a:avLst/>
        </a:prstGeom>
        <a:noFill/>
        <a:ln w="9525">
          <a:noFill/>
        </a:ln>
      </xdr:spPr>
    </xdr:pic>
    <xdr:clientData/>
  </xdr:twoCellAnchor>
  <xdr:twoCellAnchor editAs="oneCell">
    <xdr:from>
      <xdr:col>0</xdr:col>
      <xdr:colOff>9525</xdr:colOff>
      <xdr:row>315</xdr:row>
      <xdr:rowOff>158115</xdr:rowOff>
    </xdr:from>
    <xdr:to>
      <xdr:col>0</xdr:col>
      <xdr:colOff>2138680</xdr:colOff>
      <xdr:row>315</xdr:row>
      <xdr:rowOff>1729105</xdr:rowOff>
    </xdr:to>
    <xdr:pic>
      <xdr:nvPicPr>
        <xdr:cNvPr id="170" name="图片 169">
          <a:extLst>
            <a:ext uri="{FF2B5EF4-FFF2-40B4-BE49-F238E27FC236}">
              <a16:creationId xmlns:a16="http://schemas.microsoft.com/office/drawing/2014/main" id="{00000000-0008-0000-4400-0000AA000000}"/>
            </a:ext>
          </a:extLst>
        </xdr:cNvPr>
        <xdr:cNvPicPr>
          <a:picLocks noChangeAspect="1"/>
        </xdr:cNvPicPr>
      </xdr:nvPicPr>
      <xdr:blipFill>
        <a:blip xmlns:r="http://schemas.openxmlformats.org/officeDocument/2006/relationships" r:embed="rId137"/>
        <a:stretch>
          <a:fillRect/>
        </a:stretch>
      </xdr:blipFill>
      <xdr:spPr>
        <a:xfrm>
          <a:off x="9525" y="555476410"/>
          <a:ext cx="2129155" cy="1570990"/>
        </a:xfrm>
        <a:prstGeom prst="rect">
          <a:avLst/>
        </a:prstGeom>
        <a:noFill/>
        <a:ln w="9525">
          <a:noFill/>
        </a:ln>
      </xdr:spPr>
    </xdr:pic>
    <xdr:clientData/>
  </xdr:twoCellAnchor>
  <xdr:twoCellAnchor editAs="oneCell">
    <xdr:from>
      <xdr:col>0</xdr:col>
      <xdr:colOff>635</xdr:colOff>
      <xdr:row>316</xdr:row>
      <xdr:rowOff>172085</xdr:rowOff>
    </xdr:from>
    <xdr:to>
      <xdr:col>0</xdr:col>
      <xdr:colOff>2118360</xdr:colOff>
      <xdr:row>316</xdr:row>
      <xdr:rowOff>1764030</xdr:rowOff>
    </xdr:to>
    <xdr:pic>
      <xdr:nvPicPr>
        <xdr:cNvPr id="171" name="图片 170">
          <a:extLst>
            <a:ext uri="{FF2B5EF4-FFF2-40B4-BE49-F238E27FC236}">
              <a16:creationId xmlns:a16="http://schemas.microsoft.com/office/drawing/2014/main" id="{00000000-0008-0000-4400-0000AB000000}"/>
            </a:ext>
          </a:extLst>
        </xdr:cNvPr>
        <xdr:cNvPicPr>
          <a:picLocks noChangeAspect="1"/>
        </xdr:cNvPicPr>
      </xdr:nvPicPr>
      <xdr:blipFill>
        <a:blip xmlns:r="http://schemas.openxmlformats.org/officeDocument/2006/relationships" r:embed="rId138"/>
        <a:stretch>
          <a:fillRect/>
        </a:stretch>
      </xdr:blipFill>
      <xdr:spPr>
        <a:xfrm>
          <a:off x="635" y="557395380"/>
          <a:ext cx="2117725" cy="1591945"/>
        </a:xfrm>
        <a:prstGeom prst="rect">
          <a:avLst/>
        </a:prstGeom>
        <a:noFill/>
        <a:ln w="9525">
          <a:noFill/>
        </a:ln>
      </xdr:spPr>
    </xdr:pic>
    <xdr:clientData/>
  </xdr:twoCellAnchor>
  <xdr:twoCellAnchor editAs="oneCell">
    <xdr:from>
      <xdr:col>0</xdr:col>
      <xdr:colOff>635</xdr:colOff>
      <xdr:row>321</xdr:row>
      <xdr:rowOff>317500</xdr:rowOff>
    </xdr:from>
    <xdr:to>
      <xdr:col>0</xdr:col>
      <xdr:colOff>2134235</xdr:colOff>
      <xdr:row>321</xdr:row>
      <xdr:rowOff>1719580</xdr:rowOff>
    </xdr:to>
    <xdr:pic>
      <xdr:nvPicPr>
        <xdr:cNvPr id="172" name="图片 171">
          <a:extLst>
            <a:ext uri="{FF2B5EF4-FFF2-40B4-BE49-F238E27FC236}">
              <a16:creationId xmlns:a16="http://schemas.microsoft.com/office/drawing/2014/main" id="{00000000-0008-0000-4400-0000AC000000}"/>
            </a:ext>
          </a:extLst>
        </xdr:cNvPr>
        <xdr:cNvPicPr>
          <a:picLocks noChangeAspect="1"/>
        </xdr:cNvPicPr>
      </xdr:nvPicPr>
      <xdr:blipFill>
        <a:blip xmlns:r="http://schemas.openxmlformats.org/officeDocument/2006/relationships" r:embed="rId139"/>
        <a:stretch>
          <a:fillRect/>
        </a:stretch>
      </xdr:blipFill>
      <xdr:spPr>
        <a:xfrm>
          <a:off x="635" y="568335795"/>
          <a:ext cx="2133600" cy="1402080"/>
        </a:xfrm>
        <a:prstGeom prst="rect">
          <a:avLst/>
        </a:prstGeom>
        <a:noFill/>
        <a:ln w="9525">
          <a:noFill/>
        </a:ln>
      </xdr:spPr>
    </xdr:pic>
    <xdr:clientData/>
  </xdr:twoCellAnchor>
  <xdr:twoCellAnchor editAs="oneCell">
    <xdr:from>
      <xdr:col>0</xdr:col>
      <xdr:colOff>9525</xdr:colOff>
      <xdr:row>322</xdr:row>
      <xdr:rowOff>111760</xdr:rowOff>
    </xdr:from>
    <xdr:to>
      <xdr:col>0</xdr:col>
      <xdr:colOff>2138045</xdr:colOff>
      <xdr:row>322</xdr:row>
      <xdr:rowOff>1802765</xdr:rowOff>
    </xdr:to>
    <xdr:pic>
      <xdr:nvPicPr>
        <xdr:cNvPr id="173" name="图片 172">
          <a:extLst>
            <a:ext uri="{FF2B5EF4-FFF2-40B4-BE49-F238E27FC236}">
              <a16:creationId xmlns:a16="http://schemas.microsoft.com/office/drawing/2014/main" id="{00000000-0008-0000-4400-0000AD000000}"/>
            </a:ext>
          </a:extLst>
        </xdr:cNvPr>
        <xdr:cNvPicPr>
          <a:picLocks noChangeAspect="1"/>
        </xdr:cNvPicPr>
      </xdr:nvPicPr>
      <xdr:blipFill>
        <a:blip xmlns:r="http://schemas.openxmlformats.org/officeDocument/2006/relationships" r:embed="rId140"/>
        <a:stretch>
          <a:fillRect/>
        </a:stretch>
      </xdr:blipFill>
      <xdr:spPr>
        <a:xfrm>
          <a:off x="9525" y="570035055"/>
          <a:ext cx="2128520" cy="1691005"/>
        </a:xfrm>
        <a:prstGeom prst="rect">
          <a:avLst/>
        </a:prstGeom>
        <a:noFill/>
        <a:ln w="9525">
          <a:noFill/>
        </a:ln>
      </xdr:spPr>
    </xdr:pic>
    <xdr:clientData/>
  </xdr:twoCellAnchor>
  <xdr:twoCellAnchor editAs="oneCell">
    <xdr:from>
      <xdr:col>0</xdr:col>
      <xdr:colOff>9525</xdr:colOff>
      <xdr:row>323</xdr:row>
      <xdr:rowOff>218440</xdr:rowOff>
    </xdr:from>
    <xdr:to>
      <xdr:col>0</xdr:col>
      <xdr:colOff>2134870</xdr:colOff>
      <xdr:row>323</xdr:row>
      <xdr:rowOff>1770380</xdr:rowOff>
    </xdr:to>
    <xdr:pic>
      <xdr:nvPicPr>
        <xdr:cNvPr id="174" name="图片 173">
          <a:extLst>
            <a:ext uri="{FF2B5EF4-FFF2-40B4-BE49-F238E27FC236}">
              <a16:creationId xmlns:a16="http://schemas.microsoft.com/office/drawing/2014/main" id="{00000000-0008-0000-4400-0000AE000000}"/>
            </a:ext>
          </a:extLst>
        </xdr:cNvPr>
        <xdr:cNvPicPr>
          <a:picLocks noChangeAspect="1"/>
        </xdr:cNvPicPr>
      </xdr:nvPicPr>
      <xdr:blipFill>
        <a:blip xmlns:r="http://schemas.openxmlformats.org/officeDocument/2006/relationships" r:embed="rId141"/>
        <a:stretch>
          <a:fillRect/>
        </a:stretch>
      </xdr:blipFill>
      <xdr:spPr>
        <a:xfrm>
          <a:off x="9525" y="572046735"/>
          <a:ext cx="2125345" cy="1551940"/>
        </a:xfrm>
        <a:prstGeom prst="rect">
          <a:avLst/>
        </a:prstGeom>
        <a:noFill/>
        <a:ln w="9525">
          <a:noFill/>
        </a:ln>
      </xdr:spPr>
    </xdr:pic>
    <xdr:clientData/>
  </xdr:twoCellAnchor>
  <xdr:twoCellAnchor editAs="oneCell">
    <xdr:from>
      <xdr:col>0</xdr:col>
      <xdr:colOff>635</xdr:colOff>
      <xdr:row>324</xdr:row>
      <xdr:rowOff>237490</xdr:rowOff>
    </xdr:from>
    <xdr:to>
      <xdr:col>0</xdr:col>
      <xdr:colOff>2113280</xdr:colOff>
      <xdr:row>324</xdr:row>
      <xdr:rowOff>1686560</xdr:rowOff>
    </xdr:to>
    <xdr:pic>
      <xdr:nvPicPr>
        <xdr:cNvPr id="175" name="图片 174">
          <a:extLst>
            <a:ext uri="{FF2B5EF4-FFF2-40B4-BE49-F238E27FC236}">
              <a16:creationId xmlns:a16="http://schemas.microsoft.com/office/drawing/2014/main" id="{00000000-0008-0000-4400-0000AF000000}"/>
            </a:ext>
          </a:extLst>
        </xdr:cNvPr>
        <xdr:cNvPicPr>
          <a:picLocks noChangeAspect="1"/>
        </xdr:cNvPicPr>
      </xdr:nvPicPr>
      <xdr:blipFill>
        <a:blip xmlns:r="http://schemas.openxmlformats.org/officeDocument/2006/relationships" r:embed="rId142"/>
        <a:stretch>
          <a:fillRect/>
        </a:stretch>
      </xdr:blipFill>
      <xdr:spPr>
        <a:xfrm>
          <a:off x="635" y="573970785"/>
          <a:ext cx="2112645" cy="1449070"/>
        </a:xfrm>
        <a:prstGeom prst="rect">
          <a:avLst/>
        </a:prstGeom>
        <a:noFill/>
        <a:ln w="9525">
          <a:noFill/>
        </a:ln>
      </xdr:spPr>
    </xdr:pic>
    <xdr:clientData/>
  </xdr:twoCellAnchor>
  <xdr:twoCellAnchor editAs="oneCell">
    <xdr:from>
      <xdr:col>0</xdr:col>
      <xdr:colOff>34290</xdr:colOff>
      <xdr:row>325</xdr:row>
      <xdr:rowOff>112395</xdr:rowOff>
    </xdr:from>
    <xdr:to>
      <xdr:col>0</xdr:col>
      <xdr:colOff>2134870</xdr:colOff>
      <xdr:row>325</xdr:row>
      <xdr:rowOff>1819910</xdr:rowOff>
    </xdr:to>
    <xdr:pic>
      <xdr:nvPicPr>
        <xdr:cNvPr id="177" name="图片 176">
          <a:extLst>
            <a:ext uri="{FF2B5EF4-FFF2-40B4-BE49-F238E27FC236}">
              <a16:creationId xmlns:a16="http://schemas.microsoft.com/office/drawing/2014/main" id="{00000000-0008-0000-4400-0000B1000000}"/>
            </a:ext>
          </a:extLst>
        </xdr:cNvPr>
        <xdr:cNvPicPr>
          <a:picLocks noChangeAspect="1"/>
        </xdr:cNvPicPr>
      </xdr:nvPicPr>
      <xdr:blipFill>
        <a:blip xmlns:r="http://schemas.openxmlformats.org/officeDocument/2006/relationships" r:embed="rId143"/>
        <a:stretch>
          <a:fillRect/>
        </a:stretch>
      </xdr:blipFill>
      <xdr:spPr>
        <a:xfrm>
          <a:off x="34290" y="575750690"/>
          <a:ext cx="2100580" cy="1707515"/>
        </a:xfrm>
        <a:prstGeom prst="rect">
          <a:avLst/>
        </a:prstGeom>
        <a:noFill/>
        <a:ln w="9525">
          <a:noFill/>
        </a:ln>
      </xdr:spPr>
    </xdr:pic>
    <xdr:clientData/>
  </xdr:twoCellAnchor>
  <xdr:twoCellAnchor editAs="oneCell">
    <xdr:from>
      <xdr:col>0</xdr:col>
      <xdr:colOff>635</xdr:colOff>
      <xdr:row>331</xdr:row>
      <xdr:rowOff>237490</xdr:rowOff>
    </xdr:from>
    <xdr:to>
      <xdr:col>0</xdr:col>
      <xdr:colOff>2112010</xdr:colOff>
      <xdr:row>331</xdr:row>
      <xdr:rowOff>1688465</xdr:rowOff>
    </xdr:to>
    <xdr:pic>
      <xdr:nvPicPr>
        <xdr:cNvPr id="181" name="图片 180">
          <a:extLst>
            <a:ext uri="{FF2B5EF4-FFF2-40B4-BE49-F238E27FC236}">
              <a16:creationId xmlns:a16="http://schemas.microsoft.com/office/drawing/2014/main" id="{00000000-0008-0000-4400-0000B5000000}"/>
            </a:ext>
          </a:extLst>
        </xdr:cNvPr>
        <xdr:cNvPicPr>
          <a:picLocks noChangeAspect="1"/>
        </xdr:cNvPicPr>
      </xdr:nvPicPr>
      <xdr:blipFill>
        <a:blip xmlns:r="http://schemas.openxmlformats.org/officeDocument/2006/relationships" r:embed="rId144"/>
        <a:stretch>
          <a:fillRect/>
        </a:stretch>
      </xdr:blipFill>
      <xdr:spPr>
        <a:xfrm>
          <a:off x="635" y="586696185"/>
          <a:ext cx="2111375" cy="1450975"/>
        </a:xfrm>
        <a:prstGeom prst="rect">
          <a:avLst/>
        </a:prstGeom>
        <a:noFill/>
        <a:ln w="9525">
          <a:noFill/>
        </a:ln>
      </xdr:spPr>
    </xdr:pic>
    <xdr:clientData/>
  </xdr:twoCellAnchor>
  <xdr:twoCellAnchor editAs="oneCell">
    <xdr:from>
      <xdr:col>0</xdr:col>
      <xdr:colOff>635</xdr:colOff>
      <xdr:row>332</xdr:row>
      <xdr:rowOff>250825</xdr:rowOff>
    </xdr:from>
    <xdr:to>
      <xdr:col>0</xdr:col>
      <xdr:colOff>2109470</xdr:colOff>
      <xdr:row>332</xdr:row>
      <xdr:rowOff>1760855</xdr:rowOff>
    </xdr:to>
    <xdr:pic>
      <xdr:nvPicPr>
        <xdr:cNvPr id="182" name="图片 181">
          <a:extLst>
            <a:ext uri="{FF2B5EF4-FFF2-40B4-BE49-F238E27FC236}">
              <a16:creationId xmlns:a16="http://schemas.microsoft.com/office/drawing/2014/main" id="{00000000-0008-0000-4400-0000B6000000}"/>
            </a:ext>
          </a:extLst>
        </xdr:cNvPr>
        <xdr:cNvPicPr>
          <a:picLocks noChangeAspect="1"/>
        </xdr:cNvPicPr>
      </xdr:nvPicPr>
      <xdr:blipFill>
        <a:blip xmlns:r="http://schemas.openxmlformats.org/officeDocument/2006/relationships" r:embed="rId145"/>
        <a:stretch>
          <a:fillRect/>
        </a:stretch>
      </xdr:blipFill>
      <xdr:spPr>
        <a:xfrm>
          <a:off x="635" y="588551020"/>
          <a:ext cx="2108835" cy="1510030"/>
        </a:xfrm>
        <a:prstGeom prst="rect">
          <a:avLst/>
        </a:prstGeom>
        <a:noFill/>
        <a:ln w="9525">
          <a:noFill/>
        </a:ln>
      </xdr:spPr>
    </xdr:pic>
    <xdr:clientData/>
  </xdr:twoCellAnchor>
  <xdr:twoCellAnchor editAs="oneCell">
    <xdr:from>
      <xdr:col>0</xdr:col>
      <xdr:colOff>14605</xdr:colOff>
      <xdr:row>333</xdr:row>
      <xdr:rowOff>276225</xdr:rowOff>
    </xdr:from>
    <xdr:to>
      <xdr:col>0</xdr:col>
      <xdr:colOff>2112010</xdr:colOff>
      <xdr:row>333</xdr:row>
      <xdr:rowOff>1784350</xdr:rowOff>
    </xdr:to>
    <xdr:pic>
      <xdr:nvPicPr>
        <xdr:cNvPr id="183" name="图片 182">
          <a:extLst>
            <a:ext uri="{FF2B5EF4-FFF2-40B4-BE49-F238E27FC236}">
              <a16:creationId xmlns:a16="http://schemas.microsoft.com/office/drawing/2014/main" id="{00000000-0008-0000-4400-0000B7000000}"/>
            </a:ext>
          </a:extLst>
        </xdr:cNvPr>
        <xdr:cNvPicPr>
          <a:picLocks noChangeAspect="1"/>
        </xdr:cNvPicPr>
      </xdr:nvPicPr>
      <xdr:blipFill>
        <a:blip xmlns:r="http://schemas.openxmlformats.org/officeDocument/2006/relationships" r:embed="rId146"/>
        <a:stretch>
          <a:fillRect/>
        </a:stretch>
      </xdr:blipFill>
      <xdr:spPr>
        <a:xfrm>
          <a:off x="14605" y="590417920"/>
          <a:ext cx="2097405" cy="1508125"/>
        </a:xfrm>
        <a:prstGeom prst="rect">
          <a:avLst/>
        </a:prstGeom>
        <a:noFill/>
        <a:ln w="9525">
          <a:noFill/>
        </a:ln>
      </xdr:spPr>
    </xdr:pic>
    <xdr:clientData/>
  </xdr:twoCellAnchor>
  <xdr:twoCellAnchor editAs="oneCell">
    <xdr:from>
      <xdr:col>0</xdr:col>
      <xdr:colOff>9525</xdr:colOff>
      <xdr:row>232</xdr:row>
      <xdr:rowOff>133350</xdr:rowOff>
    </xdr:from>
    <xdr:to>
      <xdr:col>0</xdr:col>
      <xdr:colOff>2119630</xdr:colOff>
      <xdr:row>232</xdr:row>
      <xdr:rowOff>1778635</xdr:rowOff>
    </xdr:to>
    <xdr:pic>
      <xdr:nvPicPr>
        <xdr:cNvPr id="193" name="图片 192">
          <a:extLst>
            <a:ext uri="{FF2B5EF4-FFF2-40B4-BE49-F238E27FC236}">
              <a16:creationId xmlns:a16="http://schemas.microsoft.com/office/drawing/2014/main" id="{00000000-0008-0000-4400-0000C1000000}"/>
            </a:ext>
          </a:extLst>
        </xdr:cNvPr>
        <xdr:cNvPicPr>
          <a:picLocks noChangeAspect="1"/>
        </xdr:cNvPicPr>
      </xdr:nvPicPr>
      <xdr:blipFill>
        <a:blip xmlns:r="http://schemas.openxmlformats.org/officeDocument/2006/relationships" r:embed="rId147"/>
        <a:stretch>
          <a:fillRect/>
        </a:stretch>
      </xdr:blipFill>
      <xdr:spPr>
        <a:xfrm>
          <a:off x="9525" y="398530445"/>
          <a:ext cx="2110105" cy="1645285"/>
        </a:xfrm>
        <a:prstGeom prst="rect">
          <a:avLst/>
        </a:prstGeom>
        <a:noFill/>
        <a:ln w="9525">
          <a:noFill/>
        </a:ln>
      </xdr:spPr>
    </xdr:pic>
    <xdr:clientData/>
  </xdr:twoCellAnchor>
  <xdr:twoCellAnchor editAs="oneCell">
    <xdr:from>
      <xdr:col>0</xdr:col>
      <xdr:colOff>84455</xdr:colOff>
      <xdr:row>233</xdr:row>
      <xdr:rowOff>16510</xdr:rowOff>
    </xdr:from>
    <xdr:to>
      <xdr:col>0</xdr:col>
      <xdr:colOff>2129155</xdr:colOff>
      <xdr:row>233</xdr:row>
      <xdr:rowOff>1868805</xdr:rowOff>
    </xdr:to>
    <xdr:pic>
      <xdr:nvPicPr>
        <xdr:cNvPr id="194" name="图片 193">
          <a:extLst>
            <a:ext uri="{FF2B5EF4-FFF2-40B4-BE49-F238E27FC236}">
              <a16:creationId xmlns:a16="http://schemas.microsoft.com/office/drawing/2014/main" id="{00000000-0008-0000-4400-0000C2000000}"/>
            </a:ext>
          </a:extLst>
        </xdr:cNvPr>
        <xdr:cNvPicPr>
          <a:picLocks noChangeAspect="1"/>
        </xdr:cNvPicPr>
      </xdr:nvPicPr>
      <xdr:blipFill>
        <a:blip xmlns:r="http://schemas.openxmlformats.org/officeDocument/2006/relationships" r:embed="rId148"/>
        <a:stretch>
          <a:fillRect/>
        </a:stretch>
      </xdr:blipFill>
      <xdr:spPr>
        <a:xfrm>
          <a:off x="84455" y="400305905"/>
          <a:ext cx="2044700" cy="1852295"/>
        </a:xfrm>
        <a:prstGeom prst="rect">
          <a:avLst/>
        </a:prstGeom>
        <a:noFill/>
        <a:ln w="9525">
          <a:noFill/>
        </a:ln>
      </xdr:spPr>
    </xdr:pic>
    <xdr:clientData/>
  </xdr:twoCellAnchor>
  <xdr:twoCellAnchor editAs="oneCell">
    <xdr:from>
      <xdr:col>0</xdr:col>
      <xdr:colOff>71755</xdr:colOff>
      <xdr:row>234</xdr:row>
      <xdr:rowOff>47625</xdr:rowOff>
    </xdr:from>
    <xdr:to>
      <xdr:col>0</xdr:col>
      <xdr:colOff>2132965</xdr:colOff>
      <xdr:row>234</xdr:row>
      <xdr:rowOff>1847215</xdr:rowOff>
    </xdr:to>
    <xdr:pic>
      <xdr:nvPicPr>
        <xdr:cNvPr id="195" name="图片 194">
          <a:extLst>
            <a:ext uri="{FF2B5EF4-FFF2-40B4-BE49-F238E27FC236}">
              <a16:creationId xmlns:a16="http://schemas.microsoft.com/office/drawing/2014/main" id="{00000000-0008-0000-4400-0000C3000000}"/>
            </a:ext>
          </a:extLst>
        </xdr:cNvPr>
        <xdr:cNvPicPr>
          <a:picLocks noChangeAspect="1"/>
        </xdr:cNvPicPr>
      </xdr:nvPicPr>
      <xdr:blipFill>
        <a:blip xmlns:r="http://schemas.openxmlformats.org/officeDocument/2006/relationships" r:embed="rId149"/>
        <a:stretch>
          <a:fillRect/>
        </a:stretch>
      </xdr:blipFill>
      <xdr:spPr>
        <a:xfrm>
          <a:off x="71755" y="402242020"/>
          <a:ext cx="2061210" cy="1799590"/>
        </a:xfrm>
        <a:prstGeom prst="rect">
          <a:avLst/>
        </a:prstGeom>
        <a:noFill/>
        <a:ln w="9525">
          <a:noFill/>
        </a:ln>
      </xdr:spPr>
    </xdr:pic>
    <xdr:clientData/>
  </xdr:twoCellAnchor>
  <xdr:twoCellAnchor editAs="oneCell">
    <xdr:from>
      <xdr:col>0</xdr:col>
      <xdr:colOff>124460</xdr:colOff>
      <xdr:row>235</xdr:row>
      <xdr:rowOff>82550</xdr:rowOff>
    </xdr:from>
    <xdr:to>
      <xdr:col>0</xdr:col>
      <xdr:colOff>2139950</xdr:colOff>
      <xdr:row>235</xdr:row>
      <xdr:rowOff>1815465</xdr:rowOff>
    </xdr:to>
    <xdr:pic>
      <xdr:nvPicPr>
        <xdr:cNvPr id="196" name="图片 195">
          <a:extLst>
            <a:ext uri="{FF2B5EF4-FFF2-40B4-BE49-F238E27FC236}">
              <a16:creationId xmlns:a16="http://schemas.microsoft.com/office/drawing/2014/main" id="{00000000-0008-0000-4400-0000C4000000}"/>
            </a:ext>
          </a:extLst>
        </xdr:cNvPr>
        <xdr:cNvPicPr>
          <a:picLocks noChangeAspect="1"/>
        </xdr:cNvPicPr>
      </xdr:nvPicPr>
      <xdr:blipFill>
        <a:blip xmlns:r="http://schemas.openxmlformats.org/officeDocument/2006/relationships" r:embed="rId150"/>
        <a:stretch>
          <a:fillRect/>
        </a:stretch>
      </xdr:blipFill>
      <xdr:spPr>
        <a:xfrm>
          <a:off x="124460" y="404181945"/>
          <a:ext cx="2015490" cy="1732915"/>
        </a:xfrm>
        <a:prstGeom prst="rect">
          <a:avLst/>
        </a:prstGeom>
        <a:noFill/>
        <a:ln w="9525">
          <a:noFill/>
        </a:ln>
      </xdr:spPr>
    </xdr:pic>
    <xdr:clientData/>
  </xdr:twoCellAnchor>
  <xdr:twoCellAnchor editAs="oneCell">
    <xdr:from>
      <xdr:col>0</xdr:col>
      <xdr:colOff>28575</xdr:colOff>
      <xdr:row>342</xdr:row>
      <xdr:rowOff>52705</xdr:rowOff>
    </xdr:from>
    <xdr:to>
      <xdr:col>0</xdr:col>
      <xdr:colOff>2144395</xdr:colOff>
      <xdr:row>342</xdr:row>
      <xdr:rowOff>1837055</xdr:rowOff>
    </xdr:to>
    <xdr:pic>
      <xdr:nvPicPr>
        <xdr:cNvPr id="197" name="图片 196">
          <a:extLst>
            <a:ext uri="{FF2B5EF4-FFF2-40B4-BE49-F238E27FC236}">
              <a16:creationId xmlns:a16="http://schemas.microsoft.com/office/drawing/2014/main" id="{00000000-0008-0000-4400-0000C5000000}"/>
            </a:ext>
          </a:extLst>
        </xdr:cNvPr>
        <xdr:cNvPicPr>
          <a:picLocks noChangeAspect="1"/>
        </xdr:cNvPicPr>
      </xdr:nvPicPr>
      <xdr:blipFill>
        <a:blip xmlns:r="http://schemas.openxmlformats.org/officeDocument/2006/relationships" r:embed="rId151"/>
        <a:stretch>
          <a:fillRect/>
        </a:stretch>
      </xdr:blipFill>
      <xdr:spPr>
        <a:xfrm>
          <a:off x="28575" y="607275900"/>
          <a:ext cx="2115820" cy="1784350"/>
        </a:xfrm>
        <a:prstGeom prst="rect">
          <a:avLst/>
        </a:prstGeom>
        <a:noFill/>
        <a:ln w="9525">
          <a:noFill/>
        </a:ln>
      </xdr:spPr>
    </xdr:pic>
    <xdr:clientData/>
  </xdr:twoCellAnchor>
  <xdr:twoCellAnchor editAs="oneCell">
    <xdr:from>
      <xdr:col>0</xdr:col>
      <xdr:colOff>9525</xdr:colOff>
      <xdr:row>343</xdr:row>
      <xdr:rowOff>70485</xdr:rowOff>
    </xdr:from>
    <xdr:to>
      <xdr:col>0</xdr:col>
      <xdr:colOff>2130425</xdr:colOff>
      <xdr:row>343</xdr:row>
      <xdr:rowOff>1809115</xdr:rowOff>
    </xdr:to>
    <xdr:pic>
      <xdr:nvPicPr>
        <xdr:cNvPr id="198" name="图片 197">
          <a:extLst>
            <a:ext uri="{FF2B5EF4-FFF2-40B4-BE49-F238E27FC236}">
              <a16:creationId xmlns:a16="http://schemas.microsoft.com/office/drawing/2014/main" id="{00000000-0008-0000-4400-0000C6000000}"/>
            </a:ext>
          </a:extLst>
        </xdr:cNvPr>
        <xdr:cNvPicPr>
          <a:picLocks noChangeAspect="1"/>
        </xdr:cNvPicPr>
      </xdr:nvPicPr>
      <xdr:blipFill>
        <a:blip xmlns:r="http://schemas.openxmlformats.org/officeDocument/2006/relationships" r:embed="rId152"/>
        <a:stretch>
          <a:fillRect/>
        </a:stretch>
      </xdr:blipFill>
      <xdr:spPr>
        <a:xfrm>
          <a:off x="9525" y="609198680"/>
          <a:ext cx="2120900" cy="1738630"/>
        </a:xfrm>
        <a:prstGeom prst="rect">
          <a:avLst/>
        </a:prstGeom>
        <a:noFill/>
        <a:ln w="9525">
          <a:noFill/>
        </a:ln>
      </xdr:spPr>
    </xdr:pic>
    <xdr:clientData/>
  </xdr:twoCellAnchor>
  <xdr:twoCellAnchor editAs="oneCell">
    <xdr:from>
      <xdr:col>0</xdr:col>
      <xdr:colOff>9525</xdr:colOff>
      <xdr:row>344</xdr:row>
      <xdr:rowOff>76200</xdr:rowOff>
    </xdr:from>
    <xdr:to>
      <xdr:col>0</xdr:col>
      <xdr:colOff>2145665</xdr:colOff>
      <xdr:row>344</xdr:row>
      <xdr:rowOff>1859915</xdr:rowOff>
    </xdr:to>
    <xdr:pic>
      <xdr:nvPicPr>
        <xdr:cNvPr id="199" name="图片 198">
          <a:extLst>
            <a:ext uri="{FF2B5EF4-FFF2-40B4-BE49-F238E27FC236}">
              <a16:creationId xmlns:a16="http://schemas.microsoft.com/office/drawing/2014/main" id="{00000000-0008-0000-4400-0000C7000000}"/>
            </a:ext>
          </a:extLst>
        </xdr:cNvPr>
        <xdr:cNvPicPr>
          <a:picLocks noChangeAspect="1"/>
        </xdr:cNvPicPr>
      </xdr:nvPicPr>
      <xdr:blipFill>
        <a:blip xmlns:r="http://schemas.openxmlformats.org/officeDocument/2006/relationships" r:embed="rId153"/>
        <a:stretch>
          <a:fillRect/>
        </a:stretch>
      </xdr:blipFill>
      <xdr:spPr>
        <a:xfrm>
          <a:off x="9525" y="611109395"/>
          <a:ext cx="2136140" cy="1783715"/>
        </a:xfrm>
        <a:prstGeom prst="rect">
          <a:avLst/>
        </a:prstGeom>
        <a:noFill/>
        <a:ln w="9525">
          <a:noFill/>
        </a:ln>
      </xdr:spPr>
    </xdr:pic>
    <xdr:clientData/>
  </xdr:twoCellAnchor>
  <xdr:twoCellAnchor editAs="oneCell">
    <xdr:from>
      <xdr:col>0</xdr:col>
      <xdr:colOff>9525</xdr:colOff>
      <xdr:row>345</xdr:row>
      <xdr:rowOff>74295</xdr:rowOff>
    </xdr:from>
    <xdr:to>
      <xdr:col>0</xdr:col>
      <xdr:colOff>2132965</xdr:colOff>
      <xdr:row>345</xdr:row>
      <xdr:rowOff>1825625</xdr:rowOff>
    </xdr:to>
    <xdr:pic>
      <xdr:nvPicPr>
        <xdr:cNvPr id="200" name="图片 199">
          <a:extLst>
            <a:ext uri="{FF2B5EF4-FFF2-40B4-BE49-F238E27FC236}">
              <a16:creationId xmlns:a16="http://schemas.microsoft.com/office/drawing/2014/main" id="{00000000-0008-0000-4400-0000C8000000}"/>
            </a:ext>
          </a:extLst>
        </xdr:cNvPr>
        <xdr:cNvPicPr>
          <a:picLocks noChangeAspect="1"/>
        </xdr:cNvPicPr>
      </xdr:nvPicPr>
      <xdr:blipFill>
        <a:blip xmlns:r="http://schemas.openxmlformats.org/officeDocument/2006/relationships" r:embed="rId154"/>
        <a:stretch>
          <a:fillRect/>
        </a:stretch>
      </xdr:blipFill>
      <xdr:spPr>
        <a:xfrm>
          <a:off x="9525" y="613012490"/>
          <a:ext cx="2123440" cy="1751330"/>
        </a:xfrm>
        <a:prstGeom prst="rect">
          <a:avLst/>
        </a:prstGeom>
        <a:noFill/>
        <a:ln w="9525">
          <a:noFill/>
        </a:ln>
      </xdr:spPr>
    </xdr:pic>
    <xdr:clientData/>
  </xdr:twoCellAnchor>
  <xdr:twoCellAnchor editAs="oneCell">
    <xdr:from>
      <xdr:col>0</xdr:col>
      <xdr:colOff>9525</xdr:colOff>
      <xdr:row>346</xdr:row>
      <xdr:rowOff>75565</xdr:rowOff>
    </xdr:from>
    <xdr:to>
      <xdr:col>0</xdr:col>
      <xdr:colOff>2128520</xdr:colOff>
      <xdr:row>346</xdr:row>
      <xdr:rowOff>1841500</xdr:rowOff>
    </xdr:to>
    <xdr:pic>
      <xdr:nvPicPr>
        <xdr:cNvPr id="201" name="图片 200">
          <a:extLst>
            <a:ext uri="{FF2B5EF4-FFF2-40B4-BE49-F238E27FC236}">
              <a16:creationId xmlns:a16="http://schemas.microsoft.com/office/drawing/2014/main" id="{00000000-0008-0000-4400-0000C9000000}"/>
            </a:ext>
          </a:extLst>
        </xdr:cNvPr>
        <xdr:cNvPicPr>
          <a:picLocks noChangeAspect="1"/>
        </xdr:cNvPicPr>
      </xdr:nvPicPr>
      <xdr:blipFill>
        <a:blip xmlns:r="http://schemas.openxmlformats.org/officeDocument/2006/relationships" r:embed="rId155"/>
        <a:stretch>
          <a:fillRect/>
        </a:stretch>
      </xdr:blipFill>
      <xdr:spPr>
        <a:xfrm>
          <a:off x="9525" y="614918760"/>
          <a:ext cx="2118995" cy="1765935"/>
        </a:xfrm>
        <a:prstGeom prst="rect">
          <a:avLst/>
        </a:prstGeom>
        <a:noFill/>
        <a:ln w="9525">
          <a:noFill/>
        </a:ln>
      </xdr:spPr>
    </xdr:pic>
    <xdr:clientData/>
  </xdr:twoCellAnchor>
  <xdr:twoCellAnchor editAs="oneCell">
    <xdr:from>
      <xdr:col>0</xdr:col>
      <xdr:colOff>635</xdr:colOff>
      <xdr:row>347</xdr:row>
      <xdr:rowOff>210185</xdr:rowOff>
    </xdr:from>
    <xdr:to>
      <xdr:col>0</xdr:col>
      <xdr:colOff>2124710</xdr:colOff>
      <xdr:row>347</xdr:row>
      <xdr:rowOff>1788160</xdr:rowOff>
    </xdr:to>
    <xdr:pic>
      <xdr:nvPicPr>
        <xdr:cNvPr id="202" name="图片 201">
          <a:extLst>
            <a:ext uri="{FF2B5EF4-FFF2-40B4-BE49-F238E27FC236}">
              <a16:creationId xmlns:a16="http://schemas.microsoft.com/office/drawing/2014/main" id="{00000000-0008-0000-4400-0000CA000000}"/>
            </a:ext>
          </a:extLst>
        </xdr:cNvPr>
        <xdr:cNvPicPr>
          <a:picLocks noChangeAspect="1"/>
        </xdr:cNvPicPr>
      </xdr:nvPicPr>
      <xdr:blipFill>
        <a:blip xmlns:r="http://schemas.openxmlformats.org/officeDocument/2006/relationships" r:embed="rId156"/>
        <a:stretch>
          <a:fillRect/>
        </a:stretch>
      </xdr:blipFill>
      <xdr:spPr>
        <a:xfrm>
          <a:off x="635" y="616958380"/>
          <a:ext cx="2124075" cy="1577975"/>
        </a:xfrm>
        <a:prstGeom prst="rect">
          <a:avLst/>
        </a:prstGeom>
        <a:noFill/>
        <a:ln w="9525">
          <a:noFill/>
        </a:ln>
      </xdr:spPr>
    </xdr:pic>
    <xdr:clientData/>
  </xdr:twoCellAnchor>
  <xdr:twoCellAnchor editAs="oneCell">
    <xdr:from>
      <xdr:col>0</xdr:col>
      <xdr:colOff>9525</xdr:colOff>
      <xdr:row>348</xdr:row>
      <xdr:rowOff>143510</xdr:rowOff>
    </xdr:from>
    <xdr:to>
      <xdr:col>0</xdr:col>
      <xdr:colOff>2140585</xdr:colOff>
      <xdr:row>348</xdr:row>
      <xdr:rowOff>1833245</xdr:rowOff>
    </xdr:to>
    <xdr:pic>
      <xdr:nvPicPr>
        <xdr:cNvPr id="203" name="图片 202">
          <a:extLst>
            <a:ext uri="{FF2B5EF4-FFF2-40B4-BE49-F238E27FC236}">
              <a16:creationId xmlns:a16="http://schemas.microsoft.com/office/drawing/2014/main" id="{00000000-0008-0000-4400-0000CB000000}"/>
            </a:ext>
          </a:extLst>
        </xdr:cNvPr>
        <xdr:cNvPicPr>
          <a:picLocks noChangeAspect="1"/>
        </xdr:cNvPicPr>
      </xdr:nvPicPr>
      <xdr:blipFill>
        <a:blip xmlns:r="http://schemas.openxmlformats.org/officeDocument/2006/relationships" r:embed="rId157"/>
        <a:stretch>
          <a:fillRect/>
        </a:stretch>
      </xdr:blipFill>
      <xdr:spPr>
        <a:xfrm>
          <a:off x="9525" y="618796705"/>
          <a:ext cx="2131060" cy="1689735"/>
        </a:xfrm>
        <a:prstGeom prst="rect">
          <a:avLst/>
        </a:prstGeom>
        <a:noFill/>
        <a:ln w="9525">
          <a:noFill/>
        </a:ln>
      </xdr:spPr>
    </xdr:pic>
    <xdr:clientData/>
  </xdr:twoCellAnchor>
  <xdr:twoCellAnchor editAs="oneCell">
    <xdr:from>
      <xdr:col>0</xdr:col>
      <xdr:colOff>39370</xdr:colOff>
      <xdr:row>350</xdr:row>
      <xdr:rowOff>47625</xdr:rowOff>
    </xdr:from>
    <xdr:to>
      <xdr:col>0</xdr:col>
      <xdr:colOff>2152650</xdr:colOff>
      <xdr:row>350</xdr:row>
      <xdr:rowOff>1724025</xdr:rowOff>
    </xdr:to>
    <xdr:pic>
      <xdr:nvPicPr>
        <xdr:cNvPr id="204" name="图片 203">
          <a:extLst>
            <a:ext uri="{FF2B5EF4-FFF2-40B4-BE49-F238E27FC236}">
              <a16:creationId xmlns:a16="http://schemas.microsoft.com/office/drawing/2014/main" id="{00000000-0008-0000-4400-0000CC000000}"/>
            </a:ext>
          </a:extLst>
        </xdr:cNvPr>
        <xdr:cNvPicPr>
          <a:picLocks noChangeAspect="1"/>
        </xdr:cNvPicPr>
      </xdr:nvPicPr>
      <xdr:blipFill>
        <a:blip xmlns:r="http://schemas.openxmlformats.org/officeDocument/2006/relationships" r:embed="rId158"/>
        <a:stretch>
          <a:fillRect/>
        </a:stretch>
      </xdr:blipFill>
      <xdr:spPr>
        <a:xfrm>
          <a:off x="39370" y="622510820"/>
          <a:ext cx="2113280" cy="1676400"/>
        </a:xfrm>
        <a:prstGeom prst="rect">
          <a:avLst/>
        </a:prstGeom>
        <a:noFill/>
        <a:ln w="9525">
          <a:noFill/>
        </a:ln>
      </xdr:spPr>
    </xdr:pic>
    <xdr:clientData/>
  </xdr:twoCellAnchor>
  <xdr:twoCellAnchor editAs="oneCell">
    <xdr:from>
      <xdr:col>0</xdr:col>
      <xdr:colOff>9525</xdr:colOff>
      <xdr:row>349</xdr:row>
      <xdr:rowOff>95250</xdr:rowOff>
    </xdr:from>
    <xdr:to>
      <xdr:col>0</xdr:col>
      <xdr:colOff>2148840</xdr:colOff>
      <xdr:row>349</xdr:row>
      <xdr:rowOff>1792605</xdr:rowOff>
    </xdr:to>
    <xdr:pic>
      <xdr:nvPicPr>
        <xdr:cNvPr id="205" name="图片 204">
          <a:extLst>
            <a:ext uri="{FF2B5EF4-FFF2-40B4-BE49-F238E27FC236}">
              <a16:creationId xmlns:a16="http://schemas.microsoft.com/office/drawing/2014/main" id="{00000000-0008-0000-4400-0000CD000000}"/>
            </a:ext>
          </a:extLst>
        </xdr:cNvPr>
        <xdr:cNvPicPr>
          <a:picLocks noChangeAspect="1"/>
        </xdr:cNvPicPr>
      </xdr:nvPicPr>
      <xdr:blipFill>
        <a:blip xmlns:r="http://schemas.openxmlformats.org/officeDocument/2006/relationships" r:embed="rId158"/>
        <a:stretch>
          <a:fillRect/>
        </a:stretch>
      </xdr:blipFill>
      <xdr:spPr>
        <a:xfrm>
          <a:off x="9525" y="620653445"/>
          <a:ext cx="2139315" cy="1697355"/>
        </a:xfrm>
        <a:prstGeom prst="rect">
          <a:avLst/>
        </a:prstGeom>
        <a:noFill/>
        <a:ln w="9525">
          <a:noFill/>
        </a:ln>
      </xdr:spPr>
    </xdr:pic>
    <xdr:clientData/>
  </xdr:twoCellAnchor>
  <xdr:twoCellAnchor editAs="oneCell">
    <xdr:from>
      <xdr:col>0</xdr:col>
      <xdr:colOff>77470</xdr:colOff>
      <xdr:row>351</xdr:row>
      <xdr:rowOff>191770</xdr:rowOff>
    </xdr:from>
    <xdr:to>
      <xdr:col>0</xdr:col>
      <xdr:colOff>2166620</xdr:colOff>
      <xdr:row>351</xdr:row>
      <xdr:rowOff>1831975</xdr:rowOff>
    </xdr:to>
    <xdr:pic>
      <xdr:nvPicPr>
        <xdr:cNvPr id="206" name="图片 205">
          <a:extLst>
            <a:ext uri="{FF2B5EF4-FFF2-40B4-BE49-F238E27FC236}">
              <a16:creationId xmlns:a16="http://schemas.microsoft.com/office/drawing/2014/main" id="{00000000-0008-0000-4400-0000CE000000}"/>
            </a:ext>
          </a:extLst>
        </xdr:cNvPr>
        <xdr:cNvPicPr>
          <a:picLocks noChangeAspect="1"/>
        </xdr:cNvPicPr>
      </xdr:nvPicPr>
      <xdr:blipFill>
        <a:blip xmlns:r="http://schemas.openxmlformats.org/officeDocument/2006/relationships" r:embed="rId159"/>
        <a:stretch>
          <a:fillRect/>
        </a:stretch>
      </xdr:blipFill>
      <xdr:spPr>
        <a:xfrm>
          <a:off x="77470" y="624559965"/>
          <a:ext cx="2089150" cy="1640205"/>
        </a:xfrm>
        <a:prstGeom prst="rect">
          <a:avLst/>
        </a:prstGeom>
        <a:noFill/>
        <a:ln w="9525">
          <a:noFill/>
        </a:ln>
      </xdr:spPr>
    </xdr:pic>
    <xdr:clientData/>
  </xdr:twoCellAnchor>
  <xdr:twoCellAnchor editAs="oneCell">
    <xdr:from>
      <xdr:col>0</xdr:col>
      <xdr:colOff>635</xdr:colOff>
      <xdr:row>352</xdr:row>
      <xdr:rowOff>201930</xdr:rowOff>
    </xdr:from>
    <xdr:to>
      <xdr:col>0</xdr:col>
      <xdr:colOff>2112645</xdr:colOff>
      <xdr:row>352</xdr:row>
      <xdr:rowOff>1778635</xdr:rowOff>
    </xdr:to>
    <xdr:pic>
      <xdr:nvPicPr>
        <xdr:cNvPr id="207" name="图片 206">
          <a:extLst>
            <a:ext uri="{FF2B5EF4-FFF2-40B4-BE49-F238E27FC236}">
              <a16:creationId xmlns:a16="http://schemas.microsoft.com/office/drawing/2014/main" id="{00000000-0008-0000-4400-0000CF000000}"/>
            </a:ext>
          </a:extLst>
        </xdr:cNvPr>
        <xdr:cNvPicPr>
          <a:picLocks noChangeAspect="1"/>
        </xdr:cNvPicPr>
      </xdr:nvPicPr>
      <xdr:blipFill>
        <a:blip xmlns:r="http://schemas.openxmlformats.org/officeDocument/2006/relationships" r:embed="rId160"/>
        <a:stretch>
          <a:fillRect/>
        </a:stretch>
      </xdr:blipFill>
      <xdr:spPr>
        <a:xfrm>
          <a:off x="635" y="626475125"/>
          <a:ext cx="2112010" cy="1576705"/>
        </a:xfrm>
        <a:prstGeom prst="rect">
          <a:avLst/>
        </a:prstGeom>
        <a:noFill/>
        <a:ln w="9525">
          <a:noFill/>
        </a:ln>
      </xdr:spPr>
    </xdr:pic>
    <xdr:clientData/>
  </xdr:twoCellAnchor>
  <xdr:twoCellAnchor editAs="oneCell">
    <xdr:from>
      <xdr:col>0</xdr:col>
      <xdr:colOff>9525</xdr:colOff>
      <xdr:row>353</xdr:row>
      <xdr:rowOff>111760</xdr:rowOff>
    </xdr:from>
    <xdr:to>
      <xdr:col>0</xdr:col>
      <xdr:colOff>2127885</xdr:colOff>
      <xdr:row>353</xdr:row>
      <xdr:rowOff>1812290</xdr:rowOff>
    </xdr:to>
    <xdr:pic>
      <xdr:nvPicPr>
        <xdr:cNvPr id="208" name="图片 207">
          <a:extLst>
            <a:ext uri="{FF2B5EF4-FFF2-40B4-BE49-F238E27FC236}">
              <a16:creationId xmlns:a16="http://schemas.microsoft.com/office/drawing/2014/main" id="{00000000-0008-0000-4400-0000D0000000}"/>
            </a:ext>
          </a:extLst>
        </xdr:cNvPr>
        <xdr:cNvPicPr>
          <a:picLocks noChangeAspect="1"/>
        </xdr:cNvPicPr>
      </xdr:nvPicPr>
      <xdr:blipFill>
        <a:blip xmlns:r="http://schemas.openxmlformats.org/officeDocument/2006/relationships" r:embed="rId161"/>
        <a:stretch>
          <a:fillRect/>
        </a:stretch>
      </xdr:blipFill>
      <xdr:spPr>
        <a:xfrm>
          <a:off x="9525" y="628289955"/>
          <a:ext cx="2118360" cy="1700530"/>
        </a:xfrm>
        <a:prstGeom prst="rect">
          <a:avLst/>
        </a:prstGeom>
        <a:noFill/>
        <a:ln w="9525">
          <a:noFill/>
        </a:ln>
      </xdr:spPr>
    </xdr:pic>
    <xdr:clientData/>
  </xdr:twoCellAnchor>
  <xdr:twoCellAnchor editAs="oneCell">
    <xdr:from>
      <xdr:col>0</xdr:col>
      <xdr:colOff>184150</xdr:colOff>
      <xdr:row>354</xdr:row>
      <xdr:rowOff>24765</xdr:rowOff>
    </xdr:from>
    <xdr:to>
      <xdr:col>0</xdr:col>
      <xdr:colOff>2012315</xdr:colOff>
      <xdr:row>354</xdr:row>
      <xdr:rowOff>1865630</xdr:rowOff>
    </xdr:to>
    <xdr:pic>
      <xdr:nvPicPr>
        <xdr:cNvPr id="209" name="图片 208">
          <a:extLst>
            <a:ext uri="{FF2B5EF4-FFF2-40B4-BE49-F238E27FC236}">
              <a16:creationId xmlns:a16="http://schemas.microsoft.com/office/drawing/2014/main" id="{00000000-0008-0000-4400-0000D1000000}"/>
            </a:ext>
          </a:extLst>
        </xdr:cNvPr>
        <xdr:cNvPicPr>
          <a:picLocks noChangeAspect="1"/>
        </xdr:cNvPicPr>
      </xdr:nvPicPr>
      <xdr:blipFill>
        <a:blip xmlns:r="http://schemas.openxmlformats.org/officeDocument/2006/relationships" r:embed="rId162"/>
        <a:stretch>
          <a:fillRect/>
        </a:stretch>
      </xdr:blipFill>
      <xdr:spPr>
        <a:xfrm>
          <a:off x="184150" y="630107960"/>
          <a:ext cx="1828165" cy="1840865"/>
        </a:xfrm>
        <a:prstGeom prst="rect">
          <a:avLst/>
        </a:prstGeom>
        <a:noFill/>
        <a:ln w="9525">
          <a:noFill/>
        </a:ln>
      </xdr:spPr>
    </xdr:pic>
    <xdr:clientData/>
  </xdr:twoCellAnchor>
  <xdr:twoCellAnchor editAs="oneCell">
    <xdr:from>
      <xdr:col>0</xdr:col>
      <xdr:colOff>9525</xdr:colOff>
      <xdr:row>357</xdr:row>
      <xdr:rowOff>191770</xdr:rowOff>
    </xdr:from>
    <xdr:to>
      <xdr:col>0</xdr:col>
      <xdr:colOff>2138045</xdr:colOff>
      <xdr:row>357</xdr:row>
      <xdr:rowOff>1770380</xdr:rowOff>
    </xdr:to>
    <xdr:pic>
      <xdr:nvPicPr>
        <xdr:cNvPr id="212" name="图片 211">
          <a:extLst>
            <a:ext uri="{FF2B5EF4-FFF2-40B4-BE49-F238E27FC236}">
              <a16:creationId xmlns:a16="http://schemas.microsoft.com/office/drawing/2014/main" id="{00000000-0008-0000-4400-0000D4000000}"/>
            </a:ext>
          </a:extLst>
        </xdr:cNvPr>
        <xdr:cNvPicPr>
          <a:picLocks noChangeAspect="1"/>
        </xdr:cNvPicPr>
      </xdr:nvPicPr>
      <xdr:blipFill>
        <a:blip xmlns:r="http://schemas.openxmlformats.org/officeDocument/2006/relationships" r:embed="rId163"/>
        <a:stretch>
          <a:fillRect/>
        </a:stretch>
      </xdr:blipFill>
      <xdr:spPr>
        <a:xfrm>
          <a:off x="9525" y="635989965"/>
          <a:ext cx="2128520" cy="1578610"/>
        </a:xfrm>
        <a:prstGeom prst="rect">
          <a:avLst/>
        </a:prstGeom>
        <a:noFill/>
        <a:ln w="9525">
          <a:noFill/>
        </a:ln>
      </xdr:spPr>
    </xdr:pic>
    <xdr:clientData/>
  </xdr:twoCellAnchor>
  <xdr:twoCellAnchor editAs="oneCell">
    <xdr:from>
      <xdr:col>0</xdr:col>
      <xdr:colOff>635</xdr:colOff>
      <xdr:row>358</xdr:row>
      <xdr:rowOff>265430</xdr:rowOff>
    </xdr:from>
    <xdr:to>
      <xdr:col>0</xdr:col>
      <xdr:colOff>2124710</xdr:colOff>
      <xdr:row>358</xdr:row>
      <xdr:rowOff>1704340</xdr:rowOff>
    </xdr:to>
    <xdr:pic>
      <xdr:nvPicPr>
        <xdr:cNvPr id="213" name="图片 212">
          <a:extLst>
            <a:ext uri="{FF2B5EF4-FFF2-40B4-BE49-F238E27FC236}">
              <a16:creationId xmlns:a16="http://schemas.microsoft.com/office/drawing/2014/main" id="{00000000-0008-0000-4400-0000D5000000}"/>
            </a:ext>
          </a:extLst>
        </xdr:cNvPr>
        <xdr:cNvPicPr>
          <a:picLocks noChangeAspect="1"/>
        </xdr:cNvPicPr>
      </xdr:nvPicPr>
      <xdr:blipFill>
        <a:blip xmlns:r="http://schemas.openxmlformats.org/officeDocument/2006/relationships" r:embed="rId164"/>
        <a:stretch>
          <a:fillRect/>
        </a:stretch>
      </xdr:blipFill>
      <xdr:spPr>
        <a:xfrm>
          <a:off x="635" y="637968625"/>
          <a:ext cx="2124075" cy="1438910"/>
        </a:xfrm>
        <a:prstGeom prst="rect">
          <a:avLst/>
        </a:prstGeom>
        <a:noFill/>
        <a:ln w="9525">
          <a:noFill/>
        </a:ln>
      </xdr:spPr>
    </xdr:pic>
    <xdr:clientData/>
  </xdr:twoCellAnchor>
  <xdr:twoCellAnchor editAs="oneCell">
    <xdr:from>
      <xdr:col>0</xdr:col>
      <xdr:colOff>635</xdr:colOff>
      <xdr:row>361</xdr:row>
      <xdr:rowOff>186690</xdr:rowOff>
    </xdr:from>
    <xdr:to>
      <xdr:col>0</xdr:col>
      <xdr:colOff>2132330</xdr:colOff>
      <xdr:row>361</xdr:row>
      <xdr:rowOff>1713865</xdr:rowOff>
    </xdr:to>
    <xdr:pic>
      <xdr:nvPicPr>
        <xdr:cNvPr id="215" name="ID_C3B63A0DC4B54548AE7C8A8A64006740" descr="a165f7fd2a4c2bc33efd446bcf16b18">
          <a:extLst>
            <a:ext uri="{FF2B5EF4-FFF2-40B4-BE49-F238E27FC236}">
              <a16:creationId xmlns:a16="http://schemas.microsoft.com/office/drawing/2014/main" id="{00000000-0008-0000-4400-0000D7000000}"/>
            </a:ext>
          </a:extLst>
        </xdr:cNvPr>
        <xdr:cNvPicPr>
          <a:picLocks noChangeAspect="1"/>
        </xdr:cNvPicPr>
      </xdr:nvPicPr>
      <xdr:blipFill>
        <a:blip xmlns:r="http://schemas.openxmlformats.org/officeDocument/2006/relationships" r:embed="rId165"/>
        <a:stretch>
          <a:fillRect/>
        </a:stretch>
      </xdr:blipFill>
      <xdr:spPr>
        <a:xfrm>
          <a:off x="635" y="643604885"/>
          <a:ext cx="2131695" cy="1527175"/>
        </a:xfrm>
        <a:prstGeom prst="rect">
          <a:avLst/>
        </a:prstGeom>
      </xdr:spPr>
    </xdr:pic>
    <xdr:clientData/>
  </xdr:twoCellAnchor>
  <xdr:twoCellAnchor editAs="oneCell">
    <xdr:from>
      <xdr:col>0</xdr:col>
      <xdr:colOff>635</xdr:colOff>
      <xdr:row>360</xdr:row>
      <xdr:rowOff>241300</xdr:rowOff>
    </xdr:from>
    <xdr:to>
      <xdr:col>0</xdr:col>
      <xdr:colOff>2122805</xdr:colOff>
      <xdr:row>360</xdr:row>
      <xdr:rowOff>1743710</xdr:rowOff>
    </xdr:to>
    <xdr:pic>
      <xdr:nvPicPr>
        <xdr:cNvPr id="216" name="ID_D9D79BA0F66C4BDAA2752C4C22673F14" descr="8f31e289749dc2354c7a2875a2068c0">
          <a:extLst>
            <a:ext uri="{FF2B5EF4-FFF2-40B4-BE49-F238E27FC236}">
              <a16:creationId xmlns:a16="http://schemas.microsoft.com/office/drawing/2014/main" id="{00000000-0008-0000-4400-0000D8000000}"/>
            </a:ext>
          </a:extLst>
        </xdr:cNvPr>
        <xdr:cNvPicPr>
          <a:picLocks noChangeAspect="1"/>
        </xdr:cNvPicPr>
      </xdr:nvPicPr>
      <xdr:blipFill>
        <a:blip xmlns:r="http://schemas.openxmlformats.org/officeDocument/2006/relationships" r:embed="rId166"/>
        <a:stretch>
          <a:fillRect/>
        </a:stretch>
      </xdr:blipFill>
      <xdr:spPr>
        <a:xfrm>
          <a:off x="635" y="641754495"/>
          <a:ext cx="2122170" cy="1502410"/>
        </a:xfrm>
        <a:prstGeom prst="rect">
          <a:avLst/>
        </a:prstGeom>
      </xdr:spPr>
    </xdr:pic>
    <xdr:clientData/>
  </xdr:twoCellAnchor>
  <xdr:twoCellAnchor editAs="oneCell">
    <xdr:from>
      <xdr:col>0</xdr:col>
      <xdr:colOff>635</xdr:colOff>
      <xdr:row>366</xdr:row>
      <xdr:rowOff>178435</xdr:rowOff>
    </xdr:from>
    <xdr:to>
      <xdr:col>0</xdr:col>
      <xdr:colOff>2127885</xdr:colOff>
      <xdr:row>366</xdr:row>
      <xdr:rowOff>1732915</xdr:rowOff>
    </xdr:to>
    <xdr:pic>
      <xdr:nvPicPr>
        <xdr:cNvPr id="218" name="ID_3FD1F48490374F699B9361A1028A9992" descr="46c9a81a6400990f29170e069c525a0">
          <a:extLst>
            <a:ext uri="{FF2B5EF4-FFF2-40B4-BE49-F238E27FC236}">
              <a16:creationId xmlns:a16="http://schemas.microsoft.com/office/drawing/2014/main" id="{00000000-0008-0000-4400-0000DA000000}"/>
            </a:ext>
          </a:extLst>
        </xdr:cNvPr>
        <xdr:cNvPicPr>
          <a:picLocks noChangeAspect="1"/>
        </xdr:cNvPicPr>
      </xdr:nvPicPr>
      <xdr:blipFill>
        <a:blip xmlns:r="http://schemas.openxmlformats.org/officeDocument/2006/relationships" r:embed="rId167"/>
        <a:stretch>
          <a:fillRect/>
        </a:stretch>
      </xdr:blipFill>
      <xdr:spPr>
        <a:xfrm>
          <a:off x="635" y="653121630"/>
          <a:ext cx="2127250" cy="1554480"/>
        </a:xfrm>
        <a:prstGeom prst="rect">
          <a:avLst/>
        </a:prstGeom>
      </xdr:spPr>
    </xdr:pic>
    <xdr:clientData/>
  </xdr:twoCellAnchor>
  <xdr:twoCellAnchor editAs="oneCell">
    <xdr:from>
      <xdr:col>0</xdr:col>
      <xdr:colOff>9525</xdr:colOff>
      <xdr:row>363</xdr:row>
      <xdr:rowOff>145415</xdr:rowOff>
    </xdr:from>
    <xdr:to>
      <xdr:col>0</xdr:col>
      <xdr:colOff>2139950</xdr:colOff>
      <xdr:row>363</xdr:row>
      <xdr:rowOff>1746885</xdr:rowOff>
    </xdr:to>
    <xdr:pic>
      <xdr:nvPicPr>
        <xdr:cNvPr id="220" name="图片 219">
          <a:extLst>
            <a:ext uri="{FF2B5EF4-FFF2-40B4-BE49-F238E27FC236}">
              <a16:creationId xmlns:a16="http://schemas.microsoft.com/office/drawing/2014/main" id="{00000000-0008-0000-4400-0000DC000000}"/>
            </a:ext>
          </a:extLst>
        </xdr:cNvPr>
        <xdr:cNvPicPr>
          <a:picLocks noChangeAspect="1"/>
        </xdr:cNvPicPr>
      </xdr:nvPicPr>
      <xdr:blipFill>
        <a:blip xmlns:r="http://schemas.openxmlformats.org/officeDocument/2006/relationships" r:embed="rId168"/>
        <a:stretch>
          <a:fillRect/>
        </a:stretch>
      </xdr:blipFill>
      <xdr:spPr>
        <a:xfrm>
          <a:off x="9525" y="647373610"/>
          <a:ext cx="2130425" cy="1601470"/>
        </a:xfrm>
        <a:prstGeom prst="rect">
          <a:avLst/>
        </a:prstGeom>
        <a:noFill/>
        <a:ln w="9525">
          <a:noFill/>
        </a:ln>
      </xdr:spPr>
    </xdr:pic>
    <xdr:clientData/>
  </xdr:twoCellAnchor>
  <xdr:twoCellAnchor editAs="oneCell">
    <xdr:from>
      <xdr:col>0</xdr:col>
      <xdr:colOff>66675</xdr:colOff>
      <xdr:row>369</xdr:row>
      <xdr:rowOff>247015</xdr:rowOff>
    </xdr:from>
    <xdr:to>
      <xdr:col>0</xdr:col>
      <xdr:colOff>2131695</xdr:colOff>
      <xdr:row>369</xdr:row>
      <xdr:rowOff>1664970</xdr:rowOff>
    </xdr:to>
    <xdr:pic>
      <xdr:nvPicPr>
        <xdr:cNvPr id="224" name="图片 223">
          <a:extLst>
            <a:ext uri="{FF2B5EF4-FFF2-40B4-BE49-F238E27FC236}">
              <a16:creationId xmlns:a16="http://schemas.microsoft.com/office/drawing/2014/main" id="{00000000-0008-0000-4400-0000E0000000}"/>
            </a:ext>
          </a:extLst>
        </xdr:cNvPr>
        <xdr:cNvPicPr>
          <a:picLocks noChangeAspect="1"/>
        </xdr:cNvPicPr>
      </xdr:nvPicPr>
      <xdr:blipFill>
        <a:blip xmlns:r="http://schemas.openxmlformats.org/officeDocument/2006/relationships" r:embed="rId169"/>
        <a:stretch>
          <a:fillRect/>
        </a:stretch>
      </xdr:blipFill>
      <xdr:spPr>
        <a:xfrm>
          <a:off x="66675" y="658905210"/>
          <a:ext cx="2065020" cy="1417955"/>
        </a:xfrm>
        <a:prstGeom prst="rect">
          <a:avLst/>
        </a:prstGeom>
        <a:noFill/>
        <a:ln w="9525">
          <a:noFill/>
        </a:ln>
      </xdr:spPr>
    </xdr:pic>
    <xdr:clientData/>
  </xdr:twoCellAnchor>
  <xdr:twoCellAnchor editAs="oneCell">
    <xdr:from>
      <xdr:col>0</xdr:col>
      <xdr:colOff>64135</xdr:colOff>
      <xdr:row>380</xdr:row>
      <xdr:rowOff>36195</xdr:rowOff>
    </xdr:from>
    <xdr:to>
      <xdr:col>0</xdr:col>
      <xdr:colOff>2153285</xdr:colOff>
      <xdr:row>380</xdr:row>
      <xdr:rowOff>1853565</xdr:rowOff>
    </xdr:to>
    <xdr:pic>
      <xdr:nvPicPr>
        <xdr:cNvPr id="226" name="ID_08F91BBF1B3A4F50858814D4EB95512F" descr="dd4cee90f02240022afc48df53758e4">
          <a:extLst>
            <a:ext uri="{FF2B5EF4-FFF2-40B4-BE49-F238E27FC236}">
              <a16:creationId xmlns:a16="http://schemas.microsoft.com/office/drawing/2014/main" id="{00000000-0008-0000-4400-0000E2000000}"/>
            </a:ext>
          </a:extLst>
        </xdr:cNvPr>
        <xdr:cNvPicPr>
          <a:picLocks noChangeAspect="1"/>
        </xdr:cNvPicPr>
      </xdr:nvPicPr>
      <xdr:blipFill>
        <a:blip xmlns:r="http://schemas.openxmlformats.org/officeDocument/2006/relationships" r:embed="rId170"/>
        <a:stretch>
          <a:fillRect/>
        </a:stretch>
      </xdr:blipFill>
      <xdr:spPr>
        <a:xfrm>
          <a:off x="64135" y="679649390"/>
          <a:ext cx="2089150" cy="1817370"/>
        </a:xfrm>
        <a:prstGeom prst="rect">
          <a:avLst/>
        </a:prstGeom>
      </xdr:spPr>
    </xdr:pic>
    <xdr:clientData/>
  </xdr:twoCellAnchor>
  <xdr:twoCellAnchor editAs="oneCell">
    <xdr:from>
      <xdr:col>0</xdr:col>
      <xdr:colOff>21590</xdr:colOff>
      <xdr:row>381</xdr:row>
      <xdr:rowOff>57785</xdr:rowOff>
    </xdr:from>
    <xdr:to>
      <xdr:col>0</xdr:col>
      <xdr:colOff>2091690</xdr:colOff>
      <xdr:row>381</xdr:row>
      <xdr:rowOff>1804670</xdr:rowOff>
    </xdr:to>
    <xdr:pic>
      <xdr:nvPicPr>
        <xdr:cNvPr id="227" name="ID_89009BE2184F41F8B225DD550C638900" descr="53cb5536a75730c315beb62aa56965c">
          <a:extLst>
            <a:ext uri="{FF2B5EF4-FFF2-40B4-BE49-F238E27FC236}">
              <a16:creationId xmlns:a16="http://schemas.microsoft.com/office/drawing/2014/main" id="{00000000-0008-0000-4400-0000E3000000}"/>
            </a:ext>
          </a:extLst>
        </xdr:cNvPr>
        <xdr:cNvPicPr>
          <a:picLocks noChangeAspect="1"/>
        </xdr:cNvPicPr>
      </xdr:nvPicPr>
      <xdr:blipFill>
        <a:blip xmlns:r="http://schemas.openxmlformats.org/officeDocument/2006/relationships" r:embed="rId171"/>
        <a:stretch>
          <a:fillRect/>
        </a:stretch>
      </xdr:blipFill>
      <xdr:spPr>
        <a:xfrm>
          <a:off x="21590" y="681575980"/>
          <a:ext cx="2070100" cy="1746885"/>
        </a:xfrm>
        <a:prstGeom prst="rect">
          <a:avLst/>
        </a:prstGeom>
      </xdr:spPr>
    </xdr:pic>
    <xdr:clientData/>
  </xdr:twoCellAnchor>
  <xdr:twoCellAnchor editAs="oneCell">
    <xdr:from>
      <xdr:col>0</xdr:col>
      <xdr:colOff>100965</xdr:colOff>
      <xdr:row>384</xdr:row>
      <xdr:rowOff>46355</xdr:rowOff>
    </xdr:from>
    <xdr:to>
      <xdr:col>0</xdr:col>
      <xdr:colOff>2094230</xdr:colOff>
      <xdr:row>384</xdr:row>
      <xdr:rowOff>1837690</xdr:rowOff>
    </xdr:to>
    <xdr:pic>
      <xdr:nvPicPr>
        <xdr:cNvPr id="228" name="ID_55C093BAEBCF46ECA5A2CF5FE4B124B2" descr="5896c6c92c7a6997e82343dec0a4562">
          <a:extLst>
            <a:ext uri="{FF2B5EF4-FFF2-40B4-BE49-F238E27FC236}">
              <a16:creationId xmlns:a16="http://schemas.microsoft.com/office/drawing/2014/main" id="{00000000-0008-0000-4400-0000E4000000}"/>
            </a:ext>
          </a:extLst>
        </xdr:cNvPr>
        <xdr:cNvPicPr>
          <a:picLocks noChangeAspect="1"/>
        </xdr:cNvPicPr>
      </xdr:nvPicPr>
      <xdr:blipFill>
        <a:blip xmlns:r="http://schemas.openxmlformats.org/officeDocument/2006/relationships" r:embed="rId172"/>
        <a:stretch>
          <a:fillRect/>
        </a:stretch>
      </xdr:blipFill>
      <xdr:spPr>
        <a:xfrm>
          <a:off x="100965" y="687279550"/>
          <a:ext cx="1993265" cy="1791335"/>
        </a:xfrm>
        <a:prstGeom prst="rect">
          <a:avLst/>
        </a:prstGeom>
      </xdr:spPr>
    </xdr:pic>
    <xdr:clientData/>
  </xdr:twoCellAnchor>
  <xdr:twoCellAnchor editAs="oneCell">
    <xdr:from>
      <xdr:col>0</xdr:col>
      <xdr:colOff>24130</xdr:colOff>
      <xdr:row>386</xdr:row>
      <xdr:rowOff>50165</xdr:rowOff>
    </xdr:from>
    <xdr:to>
      <xdr:col>0</xdr:col>
      <xdr:colOff>2106930</xdr:colOff>
      <xdr:row>386</xdr:row>
      <xdr:rowOff>1797685</xdr:rowOff>
    </xdr:to>
    <xdr:pic>
      <xdr:nvPicPr>
        <xdr:cNvPr id="230" name="ID_E5DEF8D1498540F5AF5D9B6B2EB2262F" descr="6b4cd8e40165ffa035109f33c0644e0">
          <a:extLst>
            <a:ext uri="{FF2B5EF4-FFF2-40B4-BE49-F238E27FC236}">
              <a16:creationId xmlns:a16="http://schemas.microsoft.com/office/drawing/2014/main" id="{00000000-0008-0000-4400-0000E6000000}"/>
            </a:ext>
          </a:extLst>
        </xdr:cNvPr>
        <xdr:cNvPicPr>
          <a:picLocks noChangeAspect="1"/>
        </xdr:cNvPicPr>
      </xdr:nvPicPr>
      <xdr:blipFill>
        <a:blip xmlns:r="http://schemas.openxmlformats.org/officeDocument/2006/relationships" r:embed="rId173"/>
        <a:stretch>
          <a:fillRect/>
        </a:stretch>
      </xdr:blipFill>
      <xdr:spPr>
        <a:xfrm>
          <a:off x="24130" y="691093360"/>
          <a:ext cx="2082800" cy="1747520"/>
        </a:xfrm>
        <a:prstGeom prst="rect">
          <a:avLst/>
        </a:prstGeom>
      </xdr:spPr>
    </xdr:pic>
    <xdr:clientData/>
  </xdr:twoCellAnchor>
  <xdr:twoCellAnchor editAs="oneCell">
    <xdr:from>
      <xdr:col>0</xdr:col>
      <xdr:colOff>635</xdr:colOff>
      <xdr:row>387</xdr:row>
      <xdr:rowOff>146050</xdr:rowOff>
    </xdr:from>
    <xdr:to>
      <xdr:col>0</xdr:col>
      <xdr:colOff>2164715</xdr:colOff>
      <xdr:row>387</xdr:row>
      <xdr:rowOff>1772920</xdr:rowOff>
    </xdr:to>
    <xdr:pic>
      <xdr:nvPicPr>
        <xdr:cNvPr id="231" name="ID_861A10C943F14987A5F3D7E155CE6846" descr="77780dcf55e883b258938f696c08410">
          <a:extLst>
            <a:ext uri="{FF2B5EF4-FFF2-40B4-BE49-F238E27FC236}">
              <a16:creationId xmlns:a16="http://schemas.microsoft.com/office/drawing/2014/main" id="{00000000-0008-0000-4400-0000E7000000}"/>
            </a:ext>
          </a:extLst>
        </xdr:cNvPr>
        <xdr:cNvPicPr>
          <a:picLocks noChangeAspect="1"/>
        </xdr:cNvPicPr>
      </xdr:nvPicPr>
      <xdr:blipFill>
        <a:blip xmlns:r="http://schemas.openxmlformats.org/officeDocument/2006/relationships" r:embed="rId174"/>
        <a:stretch>
          <a:fillRect/>
        </a:stretch>
      </xdr:blipFill>
      <xdr:spPr>
        <a:xfrm>
          <a:off x="635" y="693094245"/>
          <a:ext cx="2164080" cy="1626870"/>
        </a:xfrm>
        <a:prstGeom prst="rect">
          <a:avLst/>
        </a:prstGeom>
      </xdr:spPr>
    </xdr:pic>
    <xdr:clientData/>
  </xdr:twoCellAnchor>
  <xdr:twoCellAnchor editAs="oneCell">
    <xdr:from>
      <xdr:col>0</xdr:col>
      <xdr:colOff>9525</xdr:colOff>
      <xdr:row>371</xdr:row>
      <xdr:rowOff>62230</xdr:rowOff>
    </xdr:from>
    <xdr:to>
      <xdr:col>0</xdr:col>
      <xdr:colOff>2112645</xdr:colOff>
      <xdr:row>371</xdr:row>
      <xdr:rowOff>1826895</xdr:rowOff>
    </xdr:to>
    <xdr:pic>
      <xdr:nvPicPr>
        <xdr:cNvPr id="232" name="图片 231">
          <a:extLst>
            <a:ext uri="{FF2B5EF4-FFF2-40B4-BE49-F238E27FC236}">
              <a16:creationId xmlns:a16="http://schemas.microsoft.com/office/drawing/2014/main" id="{00000000-0008-0000-4400-0000E8000000}"/>
            </a:ext>
          </a:extLst>
        </xdr:cNvPr>
        <xdr:cNvPicPr>
          <a:picLocks noChangeAspect="1"/>
        </xdr:cNvPicPr>
      </xdr:nvPicPr>
      <xdr:blipFill>
        <a:blip xmlns:r="http://schemas.openxmlformats.org/officeDocument/2006/relationships" r:embed="rId175"/>
        <a:stretch>
          <a:fillRect/>
        </a:stretch>
      </xdr:blipFill>
      <xdr:spPr>
        <a:xfrm>
          <a:off x="9525" y="662530425"/>
          <a:ext cx="2103120" cy="1764665"/>
        </a:xfrm>
        <a:prstGeom prst="rect">
          <a:avLst/>
        </a:prstGeom>
        <a:noFill/>
        <a:ln w="9525">
          <a:noFill/>
        </a:ln>
      </xdr:spPr>
    </xdr:pic>
    <xdr:clientData/>
  </xdr:twoCellAnchor>
  <xdr:twoCellAnchor editAs="oneCell">
    <xdr:from>
      <xdr:col>0</xdr:col>
      <xdr:colOff>9525</xdr:colOff>
      <xdr:row>372</xdr:row>
      <xdr:rowOff>74930</xdr:rowOff>
    </xdr:from>
    <xdr:to>
      <xdr:col>0</xdr:col>
      <xdr:colOff>2120900</xdr:colOff>
      <xdr:row>372</xdr:row>
      <xdr:rowOff>1840230</xdr:rowOff>
    </xdr:to>
    <xdr:pic>
      <xdr:nvPicPr>
        <xdr:cNvPr id="233" name="图片 232">
          <a:extLst>
            <a:ext uri="{FF2B5EF4-FFF2-40B4-BE49-F238E27FC236}">
              <a16:creationId xmlns:a16="http://schemas.microsoft.com/office/drawing/2014/main" id="{00000000-0008-0000-4400-0000E9000000}"/>
            </a:ext>
          </a:extLst>
        </xdr:cNvPr>
        <xdr:cNvPicPr>
          <a:picLocks noChangeAspect="1"/>
        </xdr:cNvPicPr>
      </xdr:nvPicPr>
      <xdr:blipFill>
        <a:blip xmlns:r="http://schemas.openxmlformats.org/officeDocument/2006/relationships" r:embed="rId176"/>
        <a:stretch>
          <a:fillRect/>
        </a:stretch>
      </xdr:blipFill>
      <xdr:spPr>
        <a:xfrm>
          <a:off x="9525" y="664448125"/>
          <a:ext cx="2111375" cy="1765300"/>
        </a:xfrm>
        <a:prstGeom prst="rect">
          <a:avLst/>
        </a:prstGeom>
        <a:noFill/>
        <a:ln w="9525">
          <a:noFill/>
        </a:ln>
      </xdr:spPr>
    </xdr:pic>
    <xdr:clientData/>
  </xdr:twoCellAnchor>
  <xdr:twoCellAnchor editAs="oneCell">
    <xdr:from>
      <xdr:col>0</xdr:col>
      <xdr:colOff>635</xdr:colOff>
      <xdr:row>373</xdr:row>
      <xdr:rowOff>94615</xdr:rowOff>
    </xdr:from>
    <xdr:to>
      <xdr:col>0</xdr:col>
      <xdr:colOff>2111375</xdr:colOff>
      <xdr:row>373</xdr:row>
      <xdr:rowOff>1798320</xdr:rowOff>
    </xdr:to>
    <xdr:pic>
      <xdr:nvPicPr>
        <xdr:cNvPr id="234" name="图片 233">
          <a:extLst>
            <a:ext uri="{FF2B5EF4-FFF2-40B4-BE49-F238E27FC236}">
              <a16:creationId xmlns:a16="http://schemas.microsoft.com/office/drawing/2014/main" id="{00000000-0008-0000-4400-0000EA000000}"/>
            </a:ext>
          </a:extLst>
        </xdr:cNvPr>
        <xdr:cNvPicPr>
          <a:picLocks noChangeAspect="1"/>
        </xdr:cNvPicPr>
      </xdr:nvPicPr>
      <xdr:blipFill>
        <a:blip xmlns:r="http://schemas.openxmlformats.org/officeDocument/2006/relationships" r:embed="rId177"/>
        <a:stretch>
          <a:fillRect/>
        </a:stretch>
      </xdr:blipFill>
      <xdr:spPr>
        <a:xfrm>
          <a:off x="635" y="666372810"/>
          <a:ext cx="2110740" cy="1703705"/>
        </a:xfrm>
        <a:prstGeom prst="rect">
          <a:avLst/>
        </a:prstGeom>
        <a:noFill/>
        <a:ln w="9525">
          <a:noFill/>
        </a:ln>
      </xdr:spPr>
    </xdr:pic>
    <xdr:clientData/>
  </xdr:twoCellAnchor>
  <xdr:twoCellAnchor editAs="oneCell">
    <xdr:from>
      <xdr:col>0</xdr:col>
      <xdr:colOff>635</xdr:colOff>
      <xdr:row>374</xdr:row>
      <xdr:rowOff>81280</xdr:rowOff>
    </xdr:from>
    <xdr:to>
      <xdr:col>0</xdr:col>
      <xdr:colOff>2138680</xdr:colOff>
      <xdr:row>374</xdr:row>
      <xdr:rowOff>1849755</xdr:rowOff>
    </xdr:to>
    <xdr:pic>
      <xdr:nvPicPr>
        <xdr:cNvPr id="235" name="图片 234">
          <a:extLst>
            <a:ext uri="{FF2B5EF4-FFF2-40B4-BE49-F238E27FC236}">
              <a16:creationId xmlns:a16="http://schemas.microsoft.com/office/drawing/2014/main" id="{00000000-0008-0000-4400-0000EB000000}"/>
            </a:ext>
          </a:extLst>
        </xdr:cNvPr>
        <xdr:cNvPicPr>
          <a:picLocks noChangeAspect="1"/>
        </xdr:cNvPicPr>
      </xdr:nvPicPr>
      <xdr:blipFill>
        <a:blip xmlns:r="http://schemas.openxmlformats.org/officeDocument/2006/relationships" r:embed="rId178"/>
        <a:stretch>
          <a:fillRect/>
        </a:stretch>
      </xdr:blipFill>
      <xdr:spPr>
        <a:xfrm>
          <a:off x="635" y="668264475"/>
          <a:ext cx="2138045" cy="1768475"/>
        </a:xfrm>
        <a:prstGeom prst="rect">
          <a:avLst/>
        </a:prstGeom>
        <a:noFill/>
        <a:ln w="9525">
          <a:noFill/>
        </a:ln>
      </xdr:spPr>
    </xdr:pic>
    <xdr:clientData/>
  </xdr:twoCellAnchor>
  <xdr:twoCellAnchor editAs="oneCell">
    <xdr:from>
      <xdr:col>0</xdr:col>
      <xdr:colOff>88900</xdr:colOff>
      <xdr:row>376</xdr:row>
      <xdr:rowOff>52705</xdr:rowOff>
    </xdr:from>
    <xdr:to>
      <xdr:col>0</xdr:col>
      <xdr:colOff>2122170</xdr:colOff>
      <xdr:row>376</xdr:row>
      <xdr:rowOff>1863090</xdr:rowOff>
    </xdr:to>
    <xdr:pic>
      <xdr:nvPicPr>
        <xdr:cNvPr id="236" name="图片 235">
          <a:extLst>
            <a:ext uri="{FF2B5EF4-FFF2-40B4-BE49-F238E27FC236}">
              <a16:creationId xmlns:a16="http://schemas.microsoft.com/office/drawing/2014/main" id="{00000000-0008-0000-4400-0000EC000000}"/>
            </a:ext>
          </a:extLst>
        </xdr:cNvPr>
        <xdr:cNvPicPr>
          <a:picLocks noChangeAspect="1"/>
        </xdr:cNvPicPr>
      </xdr:nvPicPr>
      <xdr:blipFill>
        <a:blip xmlns:r="http://schemas.openxmlformats.org/officeDocument/2006/relationships" r:embed="rId179"/>
        <a:stretch>
          <a:fillRect/>
        </a:stretch>
      </xdr:blipFill>
      <xdr:spPr>
        <a:xfrm>
          <a:off x="88900" y="672045900"/>
          <a:ext cx="2033270" cy="1810385"/>
        </a:xfrm>
        <a:prstGeom prst="rect">
          <a:avLst/>
        </a:prstGeom>
        <a:noFill/>
        <a:ln w="9525">
          <a:noFill/>
        </a:ln>
      </xdr:spPr>
    </xdr:pic>
    <xdr:clientData/>
  </xdr:twoCellAnchor>
  <xdr:twoCellAnchor editAs="oneCell">
    <xdr:from>
      <xdr:col>0</xdr:col>
      <xdr:colOff>47625</xdr:colOff>
      <xdr:row>375</xdr:row>
      <xdr:rowOff>65405</xdr:rowOff>
    </xdr:from>
    <xdr:to>
      <xdr:col>0</xdr:col>
      <xdr:colOff>2125345</xdr:colOff>
      <xdr:row>375</xdr:row>
      <xdr:rowOff>1819910</xdr:rowOff>
    </xdr:to>
    <xdr:pic>
      <xdr:nvPicPr>
        <xdr:cNvPr id="237" name="图片 236">
          <a:extLst>
            <a:ext uri="{FF2B5EF4-FFF2-40B4-BE49-F238E27FC236}">
              <a16:creationId xmlns:a16="http://schemas.microsoft.com/office/drawing/2014/main" id="{00000000-0008-0000-4400-0000ED000000}"/>
            </a:ext>
          </a:extLst>
        </xdr:cNvPr>
        <xdr:cNvPicPr>
          <a:picLocks noChangeAspect="1"/>
        </xdr:cNvPicPr>
      </xdr:nvPicPr>
      <xdr:blipFill>
        <a:blip xmlns:r="http://schemas.openxmlformats.org/officeDocument/2006/relationships" r:embed="rId180"/>
        <a:stretch>
          <a:fillRect/>
        </a:stretch>
      </xdr:blipFill>
      <xdr:spPr>
        <a:xfrm>
          <a:off x="47625" y="670153600"/>
          <a:ext cx="2077720" cy="1754505"/>
        </a:xfrm>
        <a:prstGeom prst="rect">
          <a:avLst/>
        </a:prstGeom>
        <a:noFill/>
        <a:ln w="9525">
          <a:noFill/>
        </a:ln>
      </xdr:spPr>
    </xdr:pic>
    <xdr:clientData/>
  </xdr:twoCellAnchor>
  <xdr:twoCellAnchor editAs="oneCell">
    <xdr:from>
      <xdr:col>0</xdr:col>
      <xdr:colOff>9525</xdr:colOff>
      <xdr:row>377</xdr:row>
      <xdr:rowOff>27305</xdr:rowOff>
    </xdr:from>
    <xdr:to>
      <xdr:col>0</xdr:col>
      <xdr:colOff>2124075</xdr:colOff>
      <xdr:row>377</xdr:row>
      <xdr:rowOff>1875790</xdr:rowOff>
    </xdr:to>
    <xdr:pic>
      <xdr:nvPicPr>
        <xdr:cNvPr id="238" name="图片 237">
          <a:extLst>
            <a:ext uri="{FF2B5EF4-FFF2-40B4-BE49-F238E27FC236}">
              <a16:creationId xmlns:a16="http://schemas.microsoft.com/office/drawing/2014/main" id="{00000000-0008-0000-4400-0000EE000000}"/>
            </a:ext>
          </a:extLst>
        </xdr:cNvPr>
        <xdr:cNvPicPr>
          <a:picLocks noChangeAspect="1"/>
        </xdr:cNvPicPr>
      </xdr:nvPicPr>
      <xdr:blipFill>
        <a:blip xmlns:r="http://schemas.openxmlformats.org/officeDocument/2006/relationships" r:embed="rId181"/>
        <a:stretch>
          <a:fillRect/>
        </a:stretch>
      </xdr:blipFill>
      <xdr:spPr>
        <a:xfrm>
          <a:off x="9525" y="673925500"/>
          <a:ext cx="2114550" cy="1848485"/>
        </a:xfrm>
        <a:prstGeom prst="rect">
          <a:avLst/>
        </a:prstGeom>
        <a:noFill/>
        <a:ln w="9525">
          <a:noFill/>
        </a:ln>
      </xdr:spPr>
    </xdr:pic>
    <xdr:clientData/>
  </xdr:twoCellAnchor>
  <xdr:twoCellAnchor editAs="oneCell">
    <xdr:from>
      <xdr:col>0</xdr:col>
      <xdr:colOff>111125</xdr:colOff>
      <xdr:row>378</xdr:row>
      <xdr:rowOff>47625</xdr:rowOff>
    </xdr:from>
    <xdr:to>
      <xdr:col>0</xdr:col>
      <xdr:colOff>2103120</xdr:colOff>
      <xdr:row>378</xdr:row>
      <xdr:rowOff>1879600</xdr:rowOff>
    </xdr:to>
    <xdr:pic>
      <xdr:nvPicPr>
        <xdr:cNvPr id="239" name="图片 238">
          <a:extLst>
            <a:ext uri="{FF2B5EF4-FFF2-40B4-BE49-F238E27FC236}">
              <a16:creationId xmlns:a16="http://schemas.microsoft.com/office/drawing/2014/main" id="{00000000-0008-0000-4400-0000EF000000}"/>
            </a:ext>
          </a:extLst>
        </xdr:cNvPr>
        <xdr:cNvPicPr>
          <a:picLocks noChangeAspect="1"/>
        </xdr:cNvPicPr>
      </xdr:nvPicPr>
      <xdr:blipFill>
        <a:blip xmlns:r="http://schemas.openxmlformats.org/officeDocument/2006/relationships" r:embed="rId182"/>
        <a:stretch>
          <a:fillRect/>
        </a:stretch>
      </xdr:blipFill>
      <xdr:spPr>
        <a:xfrm>
          <a:off x="111125" y="675850820"/>
          <a:ext cx="1991995" cy="1831975"/>
        </a:xfrm>
        <a:prstGeom prst="rect">
          <a:avLst/>
        </a:prstGeom>
        <a:noFill/>
        <a:ln w="9525">
          <a:noFill/>
        </a:ln>
      </xdr:spPr>
    </xdr:pic>
    <xdr:clientData/>
  </xdr:twoCellAnchor>
  <xdr:twoCellAnchor editAs="oneCell">
    <xdr:from>
      <xdr:col>0</xdr:col>
      <xdr:colOff>27305</xdr:colOff>
      <xdr:row>379</xdr:row>
      <xdr:rowOff>95250</xdr:rowOff>
    </xdr:from>
    <xdr:to>
      <xdr:col>0</xdr:col>
      <xdr:colOff>2133600</xdr:colOff>
      <xdr:row>379</xdr:row>
      <xdr:rowOff>1805305</xdr:rowOff>
    </xdr:to>
    <xdr:pic>
      <xdr:nvPicPr>
        <xdr:cNvPr id="240" name="图片 239">
          <a:extLst>
            <a:ext uri="{FF2B5EF4-FFF2-40B4-BE49-F238E27FC236}">
              <a16:creationId xmlns:a16="http://schemas.microsoft.com/office/drawing/2014/main" id="{00000000-0008-0000-4400-0000F0000000}"/>
            </a:ext>
          </a:extLst>
        </xdr:cNvPr>
        <xdr:cNvPicPr>
          <a:picLocks noChangeAspect="1"/>
        </xdr:cNvPicPr>
      </xdr:nvPicPr>
      <xdr:blipFill>
        <a:blip xmlns:r="http://schemas.openxmlformats.org/officeDocument/2006/relationships" r:embed="rId183"/>
        <a:stretch>
          <a:fillRect/>
        </a:stretch>
      </xdr:blipFill>
      <xdr:spPr>
        <a:xfrm>
          <a:off x="27305" y="677803445"/>
          <a:ext cx="2106295" cy="1710055"/>
        </a:xfrm>
        <a:prstGeom prst="rect">
          <a:avLst/>
        </a:prstGeom>
        <a:noFill/>
        <a:ln w="9525">
          <a:noFill/>
        </a:ln>
      </xdr:spPr>
    </xdr:pic>
    <xdr:clientData/>
  </xdr:twoCellAnchor>
  <xdr:twoCellAnchor editAs="oneCell">
    <xdr:from>
      <xdr:col>0</xdr:col>
      <xdr:colOff>24130</xdr:colOff>
      <xdr:row>382</xdr:row>
      <xdr:rowOff>55245</xdr:rowOff>
    </xdr:from>
    <xdr:to>
      <xdr:col>0</xdr:col>
      <xdr:colOff>2143760</xdr:colOff>
      <xdr:row>382</xdr:row>
      <xdr:rowOff>1816100</xdr:rowOff>
    </xdr:to>
    <xdr:pic>
      <xdr:nvPicPr>
        <xdr:cNvPr id="241" name="ID_2E30511C274E46B2AA8920ADA27977DC" descr="e77671605dc0147b57d742591a43094">
          <a:extLst>
            <a:ext uri="{FF2B5EF4-FFF2-40B4-BE49-F238E27FC236}">
              <a16:creationId xmlns:a16="http://schemas.microsoft.com/office/drawing/2014/main" id="{00000000-0008-0000-4400-0000F1000000}"/>
            </a:ext>
          </a:extLst>
        </xdr:cNvPr>
        <xdr:cNvPicPr>
          <a:picLocks noChangeAspect="1"/>
        </xdr:cNvPicPr>
      </xdr:nvPicPr>
      <xdr:blipFill>
        <a:blip xmlns:r="http://schemas.openxmlformats.org/officeDocument/2006/relationships" r:embed="rId184"/>
        <a:stretch>
          <a:fillRect/>
        </a:stretch>
      </xdr:blipFill>
      <xdr:spPr>
        <a:xfrm>
          <a:off x="24130" y="683478440"/>
          <a:ext cx="2119630" cy="1760855"/>
        </a:xfrm>
        <a:prstGeom prst="rect">
          <a:avLst/>
        </a:prstGeom>
      </xdr:spPr>
    </xdr:pic>
    <xdr:clientData/>
  </xdr:twoCellAnchor>
  <xdr:twoCellAnchor editAs="oneCell">
    <xdr:from>
      <xdr:col>0</xdr:col>
      <xdr:colOff>101600</xdr:colOff>
      <xdr:row>385</xdr:row>
      <xdr:rowOff>69215</xdr:rowOff>
    </xdr:from>
    <xdr:to>
      <xdr:col>0</xdr:col>
      <xdr:colOff>2084070</xdr:colOff>
      <xdr:row>385</xdr:row>
      <xdr:rowOff>1850390</xdr:rowOff>
    </xdr:to>
    <xdr:pic>
      <xdr:nvPicPr>
        <xdr:cNvPr id="242" name="ID_55C093BAEBCF46ECA5A2CF5FE4B124B2" descr="5896c6c92c7a6997e82343dec0a4562">
          <a:extLst>
            <a:ext uri="{FF2B5EF4-FFF2-40B4-BE49-F238E27FC236}">
              <a16:creationId xmlns:a16="http://schemas.microsoft.com/office/drawing/2014/main" id="{00000000-0008-0000-4400-0000F2000000}"/>
            </a:ext>
          </a:extLst>
        </xdr:cNvPr>
        <xdr:cNvPicPr>
          <a:picLocks noChangeAspect="1"/>
        </xdr:cNvPicPr>
      </xdr:nvPicPr>
      <xdr:blipFill>
        <a:blip xmlns:r="http://schemas.openxmlformats.org/officeDocument/2006/relationships" r:embed="rId172"/>
        <a:stretch>
          <a:fillRect/>
        </a:stretch>
      </xdr:blipFill>
      <xdr:spPr>
        <a:xfrm>
          <a:off x="101600" y="689207410"/>
          <a:ext cx="1982470" cy="1781175"/>
        </a:xfrm>
        <a:prstGeom prst="rect">
          <a:avLst/>
        </a:prstGeom>
      </xdr:spPr>
    </xdr:pic>
    <xdr:clientData/>
  </xdr:twoCellAnchor>
  <xdr:twoCellAnchor editAs="oneCell">
    <xdr:from>
      <xdr:col>0</xdr:col>
      <xdr:colOff>37465</xdr:colOff>
      <xdr:row>388</xdr:row>
      <xdr:rowOff>39370</xdr:rowOff>
    </xdr:from>
    <xdr:to>
      <xdr:col>0</xdr:col>
      <xdr:colOff>2112645</xdr:colOff>
      <xdr:row>388</xdr:row>
      <xdr:rowOff>1832610</xdr:rowOff>
    </xdr:to>
    <xdr:pic>
      <xdr:nvPicPr>
        <xdr:cNvPr id="243" name="图片 242">
          <a:extLst>
            <a:ext uri="{FF2B5EF4-FFF2-40B4-BE49-F238E27FC236}">
              <a16:creationId xmlns:a16="http://schemas.microsoft.com/office/drawing/2014/main" id="{00000000-0008-0000-4400-0000F3000000}"/>
            </a:ext>
          </a:extLst>
        </xdr:cNvPr>
        <xdr:cNvPicPr>
          <a:picLocks noChangeAspect="1"/>
        </xdr:cNvPicPr>
      </xdr:nvPicPr>
      <xdr:blipFill>
        <a:blip xmlns:r="http://schemas.openxmlformats.org/officeDocument/2006/relationships" r:embed="rId185"/>
        <a:stretch>
          <a:fillRect/>
        </a:stretch>
      </xdr:blipFill>
      <xdr:spPr>
        <a:xfrm>
          <a:off x="37465" y="694892565"/>
          <a:ext cx="2075180" cy="1793240"/>
        </a:xfrm>
        <a:prstGeom prst="rect">
          <a:avLst/>
        </a:prstGeom>
        <a:noFill/>
        <a:ln w="9525">
          <a:noFill/>
        </a:ln>
      </xdr:spPr>
    </xdr:pic>
    <xdr:clientData/>
  </xdr:twoCellAnchor>
  <xdr:twoCellAnchor editAs="oneCell">
    <xdr:from>
      <xdr:col>0</xdr:col>
      <xdr:colOff>142240</xdr:colOff>
      <xdr:row>389</xdr:row>
      <xdr:rowOff>52070</xdr:rowOff>
    </xdr:from>
    <xdr:to>
      <xdr:col>0</xdr:col>
      <xdr:colOff>2087880</xdr:colOff>
      <xdr:row>389</xdr:row>
      <xdr:rowOff>1858010</xdr:rowOff>
    </xdr:to>
    <xdr:pic>
      <xdr:nvPicPr>
        <xdr:cNvPr id="244" name="图片 243">
          <a:extLst>
            <a:ext uri="{FF2B5EF4-FFF2-40B4-BE49-F238E27FC236}">
              <a16:creationId xmlns:a16="http://schemas.microsoft.com/office/drawing/2014/main" id="{00000000-0008-0000-4400-0000F4000000}"/>
            </a:ext>
          </a:extLst>
        </xdr:cNvPr>
        <xdr:cNvPicPr>
          <a:picLocks noChangeAspect="1"/>
        </xdr:cNvPicPr>
      </xdr:nvPicPr>
      <xdr:blipFill>
        <a:blip xmlns:r="http://schemas.openxmlformats.org/officeDocument/2006/relationships" r:embed="rId186"/>
        <a:stretch>
          <a:fillRect/>
        </a:stretch>
      </xdr:blipFill>
      <xdr:spPr>
        <a:xfrm>
          <a:off x="142240" y="696810265"/>
          <a:ext cx="1945640" cy="1805940"/>
        </a:xfrm>
        <a:prstGeom prst="rect">
          <a:avLst/>
        </a:prstGeom>
        <a:noFill/>
        <a:ln w="9525">
          <a:noFill/>
        </a:ln>
      </xdr:spPr>
    </xdr:pic>
    <xdr:clientData/>
  </xdr:twoCellAnchor>
  <xdr:twoCellAnchor editAs="oneCell">
    <xdr:from>
      <xdr:col>0</xdr:col>
      <xdr:colOff>66675</xdr:colOff>
      <xdr:row>390</xdr:row>
      <xdr:rowOff>53975</xdr:rowOff>
    </xdr:from>
    <xdr:to>
      <xdr:col>0</xdr:col>
      <xdr:colOff>2115820</xdr:colOff>
      <xdr:row>390</xdr:row>
      <xdr:rowOff>1791335</xdr:rowOff>
    </xdr:to>
    <xdr:pic>
      <xdr:nvPicPr>
        <xdr:cNvPr id="245" name="图片 244">
          <a:extLst>
            <a:ext uri="{FF2B5EF4-FFF2-40B4-BE49-F238E27FC236}">
              <a16:creationId xmlns:a16="http://schemas.microsoft.com/office/drawing/2014/main" id="{00000000-0008-0000-4400-0000F5000000}"/>
            </a:ext>
          </a:extLst>
        </xdr:cNvPr>
        <xdr:cNvPicPr>
          <a:picLocks noChangeAspect="1"/>
        </xdr:cNvPicPr>
      </xdr:nvPicPr>
      <xdr:blipFill>
        <a:blip xmlns:r="http://schemas.openxmlformats.org/officeDocument/2006/relationships" r:embed="rId187"/>
        <a:stretch>
          <a:fillRect/>
        </a:stretch>
      </xdr:blipFill>
      <xdr:spPr>
        <a:xfrm>
          <a:off x="66675" y="698717170"/>
          <a:ext cx="2049145" cy="1737360"/>
        </a:xfrm>
        <a:prstGeom prst="rect">
          <a:avLst/>
        </a:prstGeom>
        <a:noFill/>
        <a:ln w="9525">
          <a:noFill/>
        </a:ln>
      </xdr:spPr>
    </xdr:pic>
    <xdr:clientData/>
  </xdr:twoCellAnchor>
  <xdr:twoCellAnchor editAs="oneCell">
    <xdr:from>
      <xdr:col>0</xdr:col>
      <xdr:colOff>142240</xdr:colOff>
      <xdr:row>391</xdr:row>
      <xdr:rowOff>56515</xdr:rowOff>
    </xdr:from>
    <xdr:to>
      <xdr:col>0</xdr:col>
      <xdr:colOff>2089785</xdr:colOff>
      <xdr:row>391</xdr:row>
      <xdr:rowOff>1873885</xdr:rowOff>
    </xdr:to>
    <xdr:pic>
      <xdr:nvPicPr>
        <xdr:cNvPr id="246" name="图片 245">
          <a:extLst>
            <a:ext uri="{FF2B5EF4-FFF2-40B4-BE49-F238E27FC236}">
              <a16:creationId xmlns:a16="http://schemas.microsoft.com/office/drawing/2014/main" id="{00000000-0008-0000-4400-0000F6000000}"/>
            </a:ext>
          </a:extLst>
        </xdr:cNvPr>
        <xdr:cNvPicPr>
          <a:picLocks noChangeAspect="1"/>
        </xdr:cNvPicPr>
      </xdr:nvPicPr>
      <xdr:blipFill>
        <a:blip xmlns:r="http://schemas.openxmlformats.org/officeDocument/2006/relationships" r:embed="rId188"/>
        <a:stretch>
          <a:fillRect/>
        </a:stretch>
      </xdr:blipFill>
      <xdr:spPr>
        <a:xfrm>
          <a:off x="142240" y="700624710"/>
          <a:ext cx="1947545" cy="1817370"/>
        </a:xfrm>
        <a:prstGeom prst="rect">
          <a:avLst/>
        </a:prstGeom>
        <a:noFill/>
        <a:ln w="9525">
          <a:noFill/>
        </a:ln>
      </xdr:spPr>
    </xdr:pic>
    <xdr:clientData/>
  </xdr:twoCellAnchor>
  <xdr:twoCellAnchor editAs="oneCell">
    <xdr:from>
      <xdr:col>0</xdr:col>
      <xdr:colOff>118110</xdr:colOff>
      <xdr:row>393</xdr:row>
      <xdr:rowOff>43815</xdr:rowOff>
    </xdr:from>
    <xdr:to>
      <xdr:col>0</xdr:col>
      <xdr:colOff>2093595</xdr:colOff>
      <xdr:row>393</xdr:row>
      <xdr:rowOff>1844675</xdr:rowOff>
    </xdr:to>
    <xdr:pic>
      <xdr:nvPicPr>
        <xdr:cNvPr id="247" name="图片 246">
          <a:extLst>
            <a:ext uri="{FF2B5EF4-FFF2-40B4-BE49-F238E27FC236}">
              <a16:creationId xmlns:a16="http://schemas.microsoft.com/office/drawing/2014/main" id="{00000000-0008-0000-4400-0000F7000000}"/>
            </a:ext>
          </a:extLst>
        </xdr:cNvPr>
        <xdr:cNvPicPr>
          <a:picLocks noChangeAspect="1"/>
        </xdr:cNvPicPr>
      </xdr:nvPicPr>
      <xdr:blipFill>
        <a:blip xmlns:r="http://schemas.openxmlformats.org/officeDocument/2006/relationships" r:embed="rId189"/>
        <a:stretch>
          <a:fillRect/>
        </a:stretch>
      </xdr:blipFill>
      <xdr:spPr>
        <a:xfrm>
          <a:off x="118110" y="704422010"/>
          <a:ext cx="1975485" cy="1800860"/>
        </a:xfrm>
        <a:prstGeom prst="rect">
          <a:avLst/>
        </a:prstGeom>
        <a:noFill/>
        <a:ln w="9525">
          <a:noFill/>
        </a:ln>
      </xdr:spPr>
    </xdr:pic>
    <xdr:clientData/>
  </xdr:twoCellAnchor>
  <xdr:twoCellAnchor editAs="oneCell">
    <xdr:from>
      <xdr:col>0</xdr:col>
      <xdr:colOff>160020</xdr:colOff>
      <xdr:row>392</xdr:row>
      <xdr:rowOff>46355</xdr:rowOff>
    </xdr:from>
    <xdr:to>
      <xdr:col>0</xdr:col>
      <xdr:colOff>2098675</xdr:colOff>
      <xdr:row>392</xdr:row>
      <xdr:rowOff>1861185</xdr:rowOff>
    </xdr:to>
    <xdr:pic>
      <xdr:nvPicPr>
        <xdr:cNvPr id="248" name="图片 247">
          <a:extLst>
            <a:ext uri="{FF2B5EF4-FFF2-40B4-BE49-F238E27FC236}">
              <a16:creationId xmlns:a16="http://schemas.microsoft.com/office/drawing/2014/main" id="{00000000-0008-0000-4400-0000F8000000}"/>
            </a:ext>
          </a:extLst>
        </xdr:cNvPr>
        <xdr:cNvPicPr>
          <a:picLocks noChangeAspect="1"/>
        </xdr:cNvPicPr>
      </xdr:nvPicPr>
      <xdr:blipFill>
        <a:blip xmlns:r="http://schemas.openxmlformats.org/officeDocument/2006/relationships" r:embed="rId190"/>
        <a:stretch>
          <a:fillRect/>
        </a:stretch>
      </xdr:blipFill>
      <xdr:spPr>
        <a:xfrm>
          <a:off x="160020" y="702519550"/>
          <a:ext cx="1938655" cy="1814830"/>
        </a:xfrm>
        <a:prstGeom prst="rect">
          <a:avLst/>
        </a:prstGeom>
        <a:noFill/>
        <a:ln w="9525">
          <a:noFill/>
        </a:ln>
      </xdr:spPr>
    </xdr:pic>
    <xdr:clientData/>
  </xdr:twoCellAnchor>
  <xdr:twoCellAnchor editAs="oneCell">
    <xdr:from>
      <xdr:col>0</xdr:col>
      <xdr:colOff>635</xdr:colOff>
      <xdr:row>396</xdr:row>
      <xdr:rowOff>304165</xdr:rowOff>
    </xdr:from>
    <xdr:to>
      <xdr:col>0</xdr:col>
      <xdr:colOff>2144395</xdr:colOff>
      <xdr:row>396</xdr:row>
      <xdr:rowOff>1662430</xdr:rowOff>
    </xdr:to>
    <xdr:pic>
      <xdr:nvPicPr>
        <xdr:cNvPr id="249" name="图片 248">
          <a:extLst>
            <a:ext uri="{FF2B5EF4-FFF2-40B4-BE49-F238E27FC236}">
              <a16:creationId xmlns:a16="http://schemas.microsoft.com/office/drawing/2014/main" id="{00000000-0008-0000-4400-0000F9000000}"/>
            </a:ext>
          </a:extLst>
        </xdr:cNvPr>
        <xdr:cNvPicPr>
          <a:picLocks noChangeAspect="1"/>
        </xdr:cNvPicPr>
      </xdr:nvPicPr>
      <xdr:blipFill>
        <a:blip xmlns:r="http://schemas.openxmlformats.org/officeDocument/2006/relationships" r:embed="rId191"/>
        <a:stretch>
          <a:fillRect/>
        </a:stretch>
      </xdr:blipFill>
      <xdr:spPr>
        <a:xfrm>
          <a:off x="635" y="710397360"/>
          <a:ext cx="2143760" cy="1358265"/>
        </a:xfrm>
        <a:prstGeom prst="rect">
          <a:avLst/>
        </a:prstGeom>
        <a:noFill/>
        <a:ln w="9525">
          <a:noFill/>
        </a:ln>
      </xdr:spPr>
    </xdr:pic>
    <xdr:clientData/>
  </xdr:twoCellAnchor>
  <xdr:twoCellAnchor editAs="oneCell">
    <xdr:from>
      <xdr:col>0</xdr:col>
      <xdr:colOff>635</xdr:colOff>
      <xdr:row>394</xdr:row>
      <xdr:rowOff>246380</xdr:rowOff>
    </xdr:from>
    <xdr:to>
      <xdr:col>0</xdr:col>
      <xdr:colOff>2120900</xdr:colOff>
      <xdr:row>394</xdr:row>
      <xdr:rowOff>1782445</xdr:rowOff>
    </xdr:to>
    <xdr:pic>
      <xdr:nvPicPr>
        <xdr:cNvPr id="250" name="图片 249">
          <a:extLst>
            <a:ext uri="{FF2B5EF4-FFF2-40B4-BE49-F238E27FC236}">
              <a16:creationId xmlns:a16="http://schemas.microsoft.com/office/drawing/2014/main" id="{00000000-0008-0000-4400-0000FA000000}"/>
            </a:ext>
          </a:extLst>
        </xdr:cNvPr>
        <xdr:cNvPicPr>
          <a:picLocks noChangeAspect="1"/>
        </xdr:cNvPicPr>
      </xdr:nvPicPr>
      <xdr:blipFill>
        <a:blip xmlns:r="http://schemas.openxmlformats.org/officeDocument/2006/relationships" r:embed="rId192"/>
        <a:stretch>
          <a:fillRect/>
        </a:stretch>
      </xdr:blipFill>
      <xdr:spPr>
        <a:xfrm>
          <a:off x="635" y="706529575"/>
          <a:ext cx="2120265" cy="1536065"/>
        </a:xfrm>
        <a:prstGeom prst="rect">
          <a:avLst/>
        </a:prstGeom>
        <a:noFill/>
        <a:ln w="9525">
          <a:noFill/>
        </a:ln>
      </xdr:spPr>
    </xdr:pic>
    <xdr:clientData/>
  </xdr:twoCellAnchor>
  <xdr:twoCellAnchor editAs="oneCell">
    <xdr:from>
      <xdr:col>0</xdr:col>
      <xdr:colOff>17780</xdr:colOff>
      <xdr:row>395</xdr:row>
      <xdr:rowOff>319405</xdr:rowOff>
    </xdr:from>
    <xdr:to>
      <xdr:col>0</xdr:col>
      <xdr:colOff>2136775</xdr:colOff>
      <xdr:row>395</xdr:row>
      <xdr:rowOff>1715135</xdr:rowOff>
    </xdr:to>
    <xdr:pic>
      <xdr:nvPicPr>
        <xdr:cNvPr id="251" name="图片 250">
          <a:extLst>
            <a:ext uri="{FF2B5EF4-FFF2-40B4-BE49-F238E27FC236}">
              <a16:creationId xmlns:a16="http://schemas.microsoft.com/office/drawing/2014/main" id="{00000000-0008-0000-4400-0000FB000000}"/>
            </a:ext>
          </a:extLst>
        </xdr:cNvPr>
        <xdr:cNvPicPr>
          <a:picLocks noChangeAspect="1"/>
        </xdr:cNvPicPr>
      </xdr:nvPicPr>
      <xdr:blipFill>
        <a:blip xmlns:r="http://schemas.openxmlformats.org/officeDocument/2006/relationships" r:embed="rId193"/>
        <a:stretch>
          <a:fillRect/>
        </a:stretch>
      </xdr:blipFill>
      <xdr:spPr>
        <a:xfrm>
          <a:off x="17780" y="708507600"/>
          <a:ext cx="2118995" cy="1395730"/>
        </a:xfrm>
        <a:prstGeom prst="rect">
          <a:avLst/>
        </a:prstGeom>
        <a:noFill/>
        <a:ln w="9525">
          <a:noFill/>
        </a:ln>
      </xdr:spPr>
    </xdr:pic>
    <xdr:clientData/>
  </xdr:twoCellAnchor>
  <xdr:twoCellAnchor editAs="oneCell">
    <xdr:from>
      <xdr:col>0</xdr:col>
      <xdr:colOff>635</xdr:colOff>
      <xdr:row>397</xdr:row>
      <xdr:rowOff>76200</xdr:rowOff>
    </xdr:from>
    <xdr:to>
      <xdr:col>0</xdr:col>
      <xdr:colOff>2112645</xdr:colOff>
      <xdr:row>397</xdr:row>
      <xdr:rowOff>1862455</xdr:rowOff>
    </xdr:to>
    <xdr:pic>
      <xdr:nvPicPr>
        <xdr:cNvPr id="252" name="图片 251">
          <a:extLst>
            <a:ext uri="{FF2B5EF4-FFF2-40B4-BE49-F238E27FC236}">
              <a16:creationId xmlns:a16="http://schemas.microsoft.com/office/drawing/2014/main" id="{00000000-0008-0000-4400-0000FC000000}"/>
            </a:ext>
          </a:extLst>
        </xdr:cNvPr>
        <xdr:cNvPicPr>
          <a:picLocks noChangeAspect="1"/>
        </xdr:cNvPicPr>
      </xdr:nvPicPr>
      <xdr:blipFill>
        <a:blip xmlns:r="http://schemas.openxmlformats.org/officeDocument/2006/relationships" r:embed="rId194"/>
        <a:stretch>
          <a:fillRect/>
        </a:stretch>
      </xdr:blipFill>
      <xdr:spPr>
        <a:xfrm>
          <a:off x="635" y="712074395"/>
          <a:ext cx="2112010" cy="1786255"/>
        </a:xfrm>
        <a:prstGeom prst="rect">
          <a:avLst/>
        </a:prstGeom>
        <a:noFill/>
        <a:ln w="9525">
          <a:noFill/>
        </a:ln>
      </xdr:spPr>
    </xdr:pic>
    <xdr:clientData/>
  </xdr:twoCellAnchor>
  <xdr:twoCellAnchor editAs="oneCell">
    <xdr:from>
      <xdr:col>0</xdr:col>
      <xdr:colOff>9525</xdr:colOff>
      <xdr:row>398</xdr:row>
      <xdr:rowOff>137795</xdr:rowOff>
    </xdr:from>
    <xdr:to>
      <xdr:col>0</xdr:col>
      <xdr:colOff>2129155</xdr:colOff>
      <xdr:row>398</xdr:row>
      <xdr:rowOff>1853565</xdr:rowOff>
    </xdr:to>
    <xdr:pic>
      <xdr:nvPicPr>
        <xdr:cNvPr id="259" name="图片 258">
          <a:extLst>
            <a:ext uri="{FF2B5EF4-FFF2-40B4-BE49-F238E27FC236}">
              <a16:creationId xmlns:a16="http://schemas.microsoft.com/office/drawing/2014/main" id="{00000000-0008-0000-4400-000003010000}"/>
            </a:ext>
          </a:extLst>
        </xdr:cNvPr>
        <xdr:cNvPicPr>
          <a:picLocks noChangeAspect="1"/>
        </xdr:cNvPicPr>
      </xdr:nvPicPr>
      <xdr:blipFill>
        <a:blip xmlns:r="http://schemas.openxmlformats.org/officeDocument/2006/relationships" r:embed="rId195"/>
        <a:stretch>
          <a:fillRect/>
        </a:stretch>
      </xdr:blipFill>
      <xdr:spPr>
        <a:xfrm>
          <a:off x="9525" y="714040990"/>
          <a:ext cx="2119630" cy="1715770"/>
        </a:xfrm>
        <a:prstGeom prst="rect">
          <a:avLst/>
        </a:prstGeom>
        <a:noFill/>
        <a:ln w="9525">
          <a:noFill/>
        </a:ln>
      </xdr:spPr>
    </xdr:pic>
    <xdr:clientData/>
  </xdr:twoCellAnchor>
  <xdr:twoCellAnchor editAs="oneCell">
    <xdr:from>
      <xdr:col>0</xdr:col>
      <xdr:colOff>9525</xdr:colOff>
      <xdr:row>400</xdr:row>
      <xdr:rowOff>137160</xdr:rowOff>
    </xdr:from>
    <xdr:to>
      <xdr:col>0</xdr:col>
      <xdr:colOff>2136140</xdr:colOff>
      <xdr:row>400</xdr:row>
      <xdr:rowOff>1816735</xdr:rowOff>
    </xdr:to>
    <xdr:pic>
      <xdr:nvPicPr>
        <xdr:cNvPr id="260" name="图片 259">
          <a:extLst>
            <a:ext uri="{FF2B5EF4-FFF2-40B4-BE49-F238E27FC236}">
              <a16:creationId xmlns:a16="http://schemas.microsoft.com/office/drawing/2014/main" id="{00000000-0008-0000-4400-000004010000}"/>
            </a:ext>
          </a:extLst>
        </xdr:cNvPr>
        <xdr:cNvPicPr>
          <a:picLocks noChangeAspect="1"/>
        </xdr:cNvPicPr>
      </xdr:nvPicPr>
      <xdr:blipFill>
        <a:blip xmlns:r="http://schemas.openxmlformats.org/officeDocument/2006/relationships" r:embed="rId196"/>
        <a:stretch>
          <a:fillRect/>
        </a:stretch>
      </xdr:blipFill>
      <xdr:spPr>
        <a:xfrm>
          <a:off x="9525" y="717850355"/>
          <a:ext cx="2126615" cy="1679575"/>
        </a:xfrm>
        <a:prstGeom prst="rect">
          <a:avLst/>
        </a:prstGeom>
        <a:noFill/>
        <a:ln w="9525">
          <a:noFill/>
        </a:ln>
      </xdr:spPr>
    </xdr:pic>
    <xdr:clientData/>
  </xdr:twoCellAnchor>
  <xdr:twoCellAnchor editAs="oneCell">
    <xdr:from>
      <xdr:col>0</xdr:col>
      <xdr:colOff>88900</xdr:colOff>
      <xdr:row>399</xdr:row>
      <xdr:rowOff>75565</xdr:rowOff>
    </xdr:from>
    <xdr:to>
      <xdr:col>0</xdr:col>
      <xdr:colOff>2139315</xdr:colOff>
      <xdr:row>399</xdr:row>
      <xdr:rowOff>1846580</xdr:rowOff>
    </xdr:to>
    <xdr:pic>
      <xdr:nvPicPr>
        <xdr:cNvPr id="261" name="图片 260">
          <a:extLst>
            <a:ext uri="{FF2B5EF4-FFF2-40B4-BE49-F238E27FC236}">
              <a16:creationId xmlns:a16="http://schemas.microsoft.com/office/drawing/2014/main" id="{00000000-0008-0000-4400-000005010000}"/>
            </a:ext>
          </a:extLst>
        </xdr:cNvPr>
        <xdr:cNvPicPr>
          <a:picLocks noChangeAspect="1"/>
        </xdr:cNvPicPr>
      </xdr:nvPicPr>
      <xdr:blipFill>
        <a:blip xmlns:r="http://schemas.openxmlformats.org/officeDocument/2006/relationships" r:embed="rId197"/>
        <a:stretch>
          <a:fillRect/>
        </a:stretch>
      </xdr:blipFill>
      <xdr:spPr>
        <a:xfrm>
          <a:off x="88900" y="715883760"/>
          <a:ext cx="2050415" cy="1771015"/>
        </a:xfrm>
        <a:prstGeom prst="rect">
          <a:avLst/>
        </a:prstGeom>
        <a:noFill/>
        <a:ln w="9525">
          <a:noFill/>
        </a:ln>
      </xdr:spPr>
    </xdr:pic>
    <xdr:clientData/>
  </xdr:twoCellAnchor>
  <xdr:twoCellAnchor editAs="oneCell">
    <xdr:from>
      <xdr:col>0</xdr:col>
      <xdr:colOff>635</xdr:colOff>
      <xdr:row>401</xdr:row>
      <xdr:rowOff>186690</xdr:rowOff>
    </xdr:from>
    <xdr:to>
      <xdr:col>0</xdr:col>
      <xdr:colOff>2124710</xdr:colOff>
      <xdr:row>401</xdr:row>
      <xdr:rowOff>1798955</xdr:rowOff>
    </xdr:to>
    <xdr:pic>
      <xdr:nvPicPr>
        <xdr:cNvPr id="262" name="图片 261">
          <a:extLst>
            <a:ext uri="{FF2B5EF4-FFF2-40B4-BE49-F238E27FC236}">
              <a16:creationId xmlns:a16="http://schemas.microsoft.com/office/drawing/2014/main" id="{00000000-0008-0000-4400-000006010000}"/>
            </a:ext>
          </a:extLst>
        </xdr:cNvPr>
        <xdr:cNvPicPr>
          <a:picLocks noChangeAspect="1"/>
        </xdr:cNvPicPr>
      </xdr:nvPicPr>
      <xdr:blipFill>
        <a:blip xmlns:r="http://schemas.openxmlformats.org/officeDocument/2006/relationships" r:embed="rId198"/>
        <a:stretch>
          <a:fillRect/>
        </a:stretch>
      </xdr:blipFill>
      <xdr:spPr>
        <a:xfrm>
          <a:off x="635" y="719804885"/>
          <a:ext cx="2124075" cy="1612265"/>
        </a:xfrm>
        <a:prstGeom prst="rect">
          <a:avLst/>
        </a:prstGeom>
        <a:noFill/>
        <a:ln w="9525">
          <a:noFill/>
        </a:ln>
      </xdr:spPr>
    </xdr:pic>
    <xdr:clientData/>
  </xdr:twoCellAnchor>
  <xdr:twoCellAnchor editAs="oneCell">
    <xdr:from>
      <xdr:col>0</xdr:col>
      <xdr:colOff>9525</xdr:colOff>
      <xdr:row>402</xdr:row>
      <xdr:rowOff>118110</xdr:rowOff>
    </xdr:from>
    <xdr:to>
      <xdr:col>0</xdr:col>
      <xdr:colOff>2113915</xdr:colOff>
      <xdr:row>402</xdr:row>
      <xdr:rowOff>1764030</xdr:rowOff>
    </xdr:to>
    <xdr:pic>
      <xdr:nvPicPr>
        <xdr:cNvPr id="263" name="图片 262">
          <a:extLst>
            <a:ext uri="{FF2B5EF4-FFF2-40B4-BE49-F238E27FC236}">
              <a16:creationId xmlns:a16="http://schemas.microsoft.com/office/drawing/2014/main" id="{00000000-0008-0000-4400-000007010000}"/>
            </a:ext>
          </a:extLst>
        </xdr:cNvPr>
        <xdr:cNvPicPr>
          <a:picLocks noChangeAspect="1"/>
        </xdr:cNvPicPr>
      </xdr:nvPicPr>
      <xdr:blipFill>
        <a:blip xmlns:r="http://schemas.openxmlformats.org/officeDocument/2006/relationships" r:embed="rId199"/>
        <a:stretch>
          <a:fillRect/>
        </a:stretch>
      </xdr:blipFill>
      <xdr:spPr>
        <a:xfrm>
          <a:off x="9525" y="721641305"/>
          <a:ext cx="2104390" cy="1645920"/>
        </a:xfrm>
        <a:prstGeom prst="rect">
          <a:avLst/>
        </a:prstGeom>
        <a:noFill/>
        <a:ln w="9525">
          <a:noFill/>
        </a:ln>
      </xdr:spPr>
    </xdr:pic>
    <xdr:clientData/>
  </xdr:twoCellAnchor>
  <xdr:twoCellAnchor editAs="oneCell">
    <xdr:from>
      <xdr:col>0</xdr:col>
      <xdr:colOff>14605</xdr:colOff>
      <xdr:row>410</xdr:row>
      <xdr:rowOff>53340</xdr:rowOff>
    </xdr:from>
    <xdr:to>
      <xdr:col>0</xdr:col>
      <xdr:colOff>2126615</xdr:colOff>
      <xdr:row>410</xdr:row>
      <xdr:rowOff>1804670</xdr:rowOff>
    </xdr:to>
    <xdr:pic>
      <xdr:nvPicPr>
        <xdr:cNvPr id="264" name="图片 263">
          <a:extLst>
            <a:ext uri="{FF2B5EF4-FFF2-40B4-BE49-F238E27FC236}">
              <a16:creationId xmlns:a16="http://schemas.microsoft.com/office/drawing/2014/main" id="{00000000-0008-0000-4400-000008010000}"/>
            </a:ext>
          </a:extLst>
        </xdr:cNvPr>
        <xdr:cNvPicPr>
          <a:picLocks noChangeAspect="1"/>
        </xdr:cNvPicPr>
      </xdr:nvPicPr>
      <xdr:blipFill>
        <a:blip xmlns:r="http://schemas.openxmlformats.org/officeDocument/2006/relationships" r:embed="rId200"/>
        <a:stretch>
          <a:fillRect/>
        </a:stretch>
      </xdr:blipFill>
      <xdr:spPr>
        <a:xfrm>
          <a:off x="14605" y="736816535"/>
          <a:ext cx="2112010" cy="1751330"/>
        </a:xfrm>
        <a:prstGeom prst="rect">
          <a:avLst/>
        </a:prstGeom>
        <a:noFill/>
        <a:ln w="9525">
          <a:noFill/>
        </a:ln>
      </xdr:spPr>
    </xdr:pic>
    <xdr:clientData/>
  </xdr:twoCellAnchor>
  <xdr:twoCellAnchor editAs="oneCell">
    <xdr:from>
      <xdr:col>0</xdr:col>
      <xdr:colOff>45085</xdr:colOff>
      <xdr:row>411</xdr:row>
      <xdr:rowOff>64135</xdr:rowOff>
    </xdr:from>
    <xdr:to>
      <xdr:col>0</xdr:col>
      <xdr:colOff>2138045</xdr:colOff>
      <xdr:row>411</xdr:row>
      <xdr:rowOff>1851660</xdr:rowOff>
    </xdr:to>
    <xdr:pic>
      <xdr:nvPicPr>
        <xdr:cNvPr id="265" name="图片 264">
          <a:extLst>
            <a:ext uri="{FF2B5EF4-FFF2-40B4-BE49-F238E27FC236}">
              <a16:creationId xmlns:a16="http://schemas.microsoft.com/office/drawing/2014/main" id="{00000000-0008-0000-4400-000009010000}"/>
            </a:ext>
          </a:extLst>
        </xdr:cNvPr>
        <xdr:cNvPicPr>
          <a:picLocks noChangeAspect="1"/>
        </xdr:cNvPicPr>
      </xdr:nvPicPr>
      <xdr:blipFill>
        <a:blip xmlns:r="http://schemas.openxmlformats.org/officeDocument/2006/relationships" r:embed="rId201"/>
        <a:stretch>
          <a:fillRect/>
        </a:stretch>
      </xdr:blipFill>
      <xdr:spPr>
        <a:xfrm>
          <a:off x="45085" y="738732330"/>
          <a:ext cx="2092960" cy="1787525"/>
        </a:xfrm>
        <a:prstGeom prst="rect">
          <a:avLst/>
        </a:prstGeom>
        <a:noFill/>
        <a:ln w="9525">
          <a:noFill/>
        </a:ln>
      </xdr:spPr>
    </xdr:pic>
    <xdr:clientData/>
  </xdr:twoCellAnchor>
  <xdr:twoCellAnchor editAs="oneCell">
    <xdr:from>
      <xdr:col>0</xdr:col>
      <xdr:colOff>9525</xdr:colOff>
      <xdr:row>412</xdr:row>
      <xdr:rowOff>77470</xdr:rowOff>
    </xdr:from>
    <xdr:to>
      <xdr:col>0</xdr:col>
      <xdr:colOff>2141220</xdr:colOff>
      <xdr:row>412</xdr:row>
      <xdr:rowOff>1855470</xdr:rowOff>
    </xdr:to>
    <xdr:pic>
      <xdr:nvPicPr>
        <xdr:cNvPr id="266" name="图片 265">
          <a:extLst>
            <a:ext uri="{FF2B5EF4-FFF2-40B4-BE49-F238E27FC236}">
              <a16:creationId xmlns:a16="http://schemas.microsoft.com/office/drawing/2014/main" id="{00000000-0008-0000-4400-00000A010000}"/>
            </a:ext>
          </a:extLst>
        </xdr:cNvPr>
        <xdr:cNvPicPr>
          <a:picLocks noChangeAspect="1"/>
        </xdr:cNvPicPr>
      </xdr:nvPicPr>
      <xdr:blipFill>
        <a:blip xmlns:r="http://schemas.openxmlformats.org/officeDocument/2006/relationships" r:embed="rId202"/>
        <a:stretch>
          <a:fillRect/>
        </a:stretch>
      </xdr:blipFill>
      <xdr:spPr>
        <a:xfrm>
          <a:off x="9525" y="740650665"/>
          <a:ext cx="2131695" cy="1778000"/>
        </a:xfrm>
        <a:prstGeom prst="rect">
          <a:avLst/>
        </a:prstGeom>
        <a:noFill/>
        <a:ln w="9525">
          <a:noFill/>
        </a:ln>
      </xdr:spPr>
    </xdr:pic>
    <xdr:clientData/>
  </xdr:twoCellAnchor>
  <xdr:twoCellAnchor editAs="oneCell">
    <xdr:from>
      <xdr:col>0</xdr:col>
      <xdr:colOff>34290</xdr:colOff>
      <xdr:row>420</xdr:row>
      <xdr:rowOff>50165</xdr:rowOff>
    </xdr:from>
    <xdr:to>
      <xdr:col>0</xdr:col>
      <xdr:colOff>2105660</xdr:colOff>
      <xdr:row>420</xdr:row>
      <xdr:rowOff>1855470</xdr:rowOff>
    </xdr:to>
    <xdr:pic>
      <xdr:nvPicPr>
        <xdr:cNvPr id="267" name="图片 266">
          <a:extLst>
            <a:ext uri="{FF2B5EF4-FFF2-40B4-BE49-F238E27FC236}">
              <a16:creationId xmlns:a16="http://schemas.microsoft.com/office/drawing/2014/main" id="{00000000-0008-0000-4400-00000B010000}"/>
            </a:ext>
          </a:extLst>
        </xdr:cNvPr>
        <xdr:cNvPicPr>
          <a:picLocks noChangeAspect="1"/>
        </xdr:cNvPicPr>
      </xdr:nvPicPr>
      <xdr:blipFill>
        <a:blip xmlns:r="http://schemas.openxmlformats.org/officeDocument/2006/relationships" r:embed="rId203"/>
        <a:stretch>
          <a:fillRect/>
        </a:stretch>
      </xdr:blipFill>
      <xdr:spPr>
        <a:xfrm>
          <a:off x="34290" y="755863360"/>
          <a:ext cx="2071370" cy="1805305"/>
        </a:xfrm>
        <a:prstGeom prst="rect">
          <a:avLst/>
        </a:prstGeom>
        <a:noFill/>
        <a:ln w="9525">
          <a:noFill/>
        </a:ln>
      </xdr:spPr>
    </xdr:pic>
    <xdr:clientData/>
  </xdr:twoCellAnchor>
  <xdr:twoCellAnchor editAs="oneCell">
    <xdr:from>
      <xdr:col>0</xdr:col>
      <xdr:colOff>223520</xdr:colOff>
      <xdr:row>421</xdr:row>
      <xdr:rowOff>40640</xdr:rowOff>
    </xdr:from>
    <xdr:to>
      <xdr:col>0</xdr:col>
      <xdr:colOff>1975485</xdr:colOff>
      <xdr:row>421</xdr:row>
      <xdr:rowOff>1852295</xdr:rowOff>
    </xdr:to>
    <xdr:pic>
      <xdr:nvPicPr>
        <xdr:cNvPr id="268" name="图片 267">
          <a:extLst>
            <a:ext uri="{FF2B5EF4-FFF2-40B4-BE49-F238E27FC236}">
              <a16:creationId xmlns:a16="http://schemas.microsoft.com/office/drawing/2014/main" id="{00000000-0008-0000-4400-00000C010000}"/>
            </a:ext>
          </a:extLst>
        </xdr:cNvPr>
        <xdr:cNvPicPr>
          <a:picLocks noChangeAspect="1"/>
        </xdr:cNvPicPr>
      </xdr:nvPicPr>
      <xdr:blipFill>
        <a:blip xmlns:r="http://schemas.openxmlformats.org/officeDocument/2006/relationships" r:embed="rId204"/>
        <a:stretch>
          <a:fillRect/>
        </a:stretch>
      </xdr:blipFill>
      <xdr:spPr>
        <a:xfrm>
          <a:off x="223520" y="757758835"/>
          <a:ext cx="1751965" cy="1811655"/>
        </a:xfrm>
        <a:prstGeom prst="rect">
          <a:avLst/>
        </a:prstGeom>
        <a:noFill/>
        <a:ln w="9525">
          <a:noFill/>
        </a:ln>
      </xdr:spPr>
    </xdr:pic>
    <xdr:clientData/>
  </xdr:twoCellAnchor>
  <xdr:twoCellAnchor editAs="oneCell">
    <xdr:from>
      <xdr:col>0</xdr:col>
      <xdr:colOff>9525</xdr:colOff>
      <xdr:row>427</xdr:row>
      <xdr:rowOff>103505</xdr:rowOff>
    </xdr:from>
    <xdr:to>
      <xdr:col>0</xdr:col>
      <xdr:colOff>2096770</xdr:colOff>
      <xdr:row>427</xdr:row>
      <xdr:rowOff>1789430</xdr:rowOff>
    </xdr:to>
    <xdr:pic>
      <xdr:nvPicPr>
        <xdr:cNvPr id="269" name="图片 268">
          <a:extLst>
            <a:ext uri="{FF2B5EF4-FFF2-40B4-BE49-F238E27FC236}">
              <a16:creationId xmlns:a16="http://schemas.microsoft.com/office/drawing/2014/main" id="{00000000-0008-0000-4400-00000D010000}"/>
            </a:ext>
          </a:extLst>
        </xdr:cNvPr>
        <xdr:cNvPicPr>
          <a:picLocks noChangeAspect="1"/>
        </xdr:cNvPicPr>
      </xdr:nvPicPr>
      <xdr:blipFill>
        <a:blip xmlns:r="http://schemas.openxmlformats.org/officeDocument/2006/relationships" r:embed="rId205"/>
        <a:stretch>
          <a:fillRect/>
        </a:stretch>
      </xdr:blipFill>
      <xdr:spPr>
        <a:xfrm>
          <a:off x="9525" y="769251700"/>
          <a:ext cx="2087245" cy="1685925"/>
        </a:xfrm>
        <a:prstGeom prst="rect">
          <a:avLst/>
        </a:prstGeom>
        <a:noFill/>
        <a:ln w="9525">
          <a:noFill/>
        </a:ln>
      </xdr:spPr>
    </xdr:pic>
    <xdr:clientData/>
  </xdr:twoCellAnchor>
  <xdr:twoCellAnchor editAs="oneCell">
    <xdr:from>
      <xdr:col>0</xdr:col>
      <xdr:colOff>9525</xdr:colOff>
      <xdr:row>428</xdr:row>
      <xdr:rowOff>140970</xdr:rowOff>
    </xdr:from>
    <xdr:to>
      <xdr:col>0</xdr:col>
      <xdr:colOff>2114550</xdr:colOff>
      <xdr:row>428</xdr:row>
      <xdr:rowOff>1807210</xdr:rowOff>
    </xdr:to>
    <xdr:pic>
      <xdr:nvPicPr>
        <xdr:cNvPr id="270" name="图片 269">
          <a:extLst>
            <a:ext uri="{FF2B5EF4-FFF2-40B4-BE49-F238E27FC236}">
              <a16:creationId xmlns:a16="http://schemas.microsoft.com/office/drawing/2014/main" id="{00000000-0008-0000-4400-00000E010000}"/>
            </a:ext>
          </a:extLst>
        </xdr:cNvPr>
        <xdr:cNvPicPr>
          <a:picLocks noChangeAspect="1"/>
        </xdr:cNvPicPr>
      </xdr:nvPicPr>
      <xdr:blipFill>
        <a:blip xmlns:r="http://schemas.openxmlformats.org/officeDocument/2006/relationships" r:embed="rId206"/>
        <a:stretch>
          <a:fillRect/>
        </a:stretch>
      </xdr:blipFill>
      <xdr:spPr>
        <a:xfrm>
          <a:off x="9525" y="771194165"/>
          <a:ext cx="2105025" cy="1666240"/>
        </a:xfrm>
        <a:prstGeom prst="rect">
          <a:avLst/>
        </a:prstGeom>
        <a:noFill/>
        <a:ln w="9525">
          <a:noFill/>
        </a:ln>
      </xdr:spPr>
    </xdr:pic>
    <xdr:clientData/>
  </xdr:twoCellAnchor>
  <xdr:twoCellAnchor editAs="oneCell">
    <xdr:from>
      <xdr:col>0</xdr:col>
      <xdr:colOff>9525</xdr:colOff>
      <xdr:row>429</xdr:row>
      <xdr:rowOff>189865</xdr:rowOff>
    </xdr:from>
    <xdr:to>
      <xdr:col>0</xdr:col>
      <xdr:colOff>2122170</xdr:colOff>
      <xdr:row>429</xdr:row>
      <xdr:rowOff>1765935</xdr:rowOff>
    </xdr:to>
    <xdr:pic>
      <xdr:nvPicPr>
        <xdr:cNvPr id="271" name="图片 270">
          <a:extLst>
            <a:ext uri="{FF2B5EF4-FFF2-40B4-BE49-F238E27FC236}">
              <a16:creationId xmlns:a16="http://schemas.microsoft.com/office/drawing/2014/main" id="{00000000-0008-0000-4400-00000F010000}"/>
            </a:ext>
          </a:extLst>
        </xdr:cNvPr>
        <xdr:cNvPicPr>
          <a:picLocks noChangeAspect="1"/>
        </xdr:cNvPicPr>
      </xdr:nvPicPr>
      <xdr:blipFill>
        <a:blip xmlns:r="http://schemas.openxmlformats.org/officeDocument/2006/relationships" r:embed="rId207"/>
        <a:stretch>
          <a:fillRect/>
        </a:stretch>
      </xdr:blipFill>
      <xdr:spPr>
        <a:xfrm>
          <a:off x="9525" y="773148060"/>
          <a:ext cx="2112645" cy="1576070"/>
        </a:xfrm>
        <a:prstGeom prst="rect">
          <a:avLst/>
        </a:prstGeom>
        <a:noFill/>
        <a:ln w="9525">
          <a:noFill/>
        </a:ln>
      </xdr:spPr>
    </xdr:pic>
    <xdr:clientData/>
  </xdr:twoCellAnchor>
  <xdr:twoCellAnchor editAs="oneCell">
    <xdr:from>
      <xdr:col>0</xdr:col>
      <xdr:colOff>9525</xdr:colOff>
      <xdr:row>432</xdr:row>
      <xdr:rowOff>162560</xdr:rowOff>
    </xdr:from>
    <xdr:to>
      <xdr:col>0</xdr:col>
      <xdr:colOff>2140585</xdr:colOff>
      <xdr:row>432</xdr:row>
      <xdr:rowOff>1777365</xdr:rowOff>
    </xdr:to>
    <xdr:pic>
      <xdr:nvPicPr>
        <xdr:cNvPr id="272" name="图片 271">
          <a:extLst>
            <a:ext uri="{FF2B5EF4-FFF2-40B4-BE49-F238E27FC236}">
              <a16:creationId xmlns:a16="http://schemas.microsoft.com/office/drawing/2014/main" id="{00000000-0008-0000-4400-000010010000}"/>
            </a:ext>
          </a:extLst>
        </xdr:cNvPr>
        <xdr:cNvPicPr>
          <a:picLocks noChangeAspect="1"/>
        </xdr:cNvPicPr>
      </xdr:nvPicPr>
      <xdr:blipFill>
        <a:blip xmlns:r="http://schemas.openxmlformats.org/officeDocument/2006/relationships" r:embed="rId208"/>
        <a:stretch>
          <a:fillRect/>
        </a:stretch>
      </xdr:blipFill>
      <xdr:spPr>
        <a:xfrm>
          <a:off x="9525" y="778835755"/>
          <a:ext cx="2131060" cy="1614805"/>
        </a:xfrm>
        <a:prstGeom prst="rect">
          <a:avLst/>
        </a:prstGeom>
        <a:noFill/>
        <a:ln w="9525">
          <a:noFill/>
        </a:ln>
      </xdr:spPr>
    </xdr:pic>
    <xdr:clientData/>
  </xdr:twoCellAnchor>
  <xdr:twoCellAnchor editAs="oneCell">
    <xdr:from>
      <xdr:col>0</xdr:col>
      <xdr:colOff>9525</xdr:colOff>
      <xdr:row>431</xdr:row>
      <xdr:rowOff>141605</xdr:rowOff>
    </xdr:from>
    <xdr:to>
      <xdr:col>0</xdr:col>
      <xdr:colOff>2138045</xdr:colOff>
      <xdr:row>431</xdr:row>
      <xdr:rowOff>1769110</xdr:rowOff>
    </xdr:to>
    <xdr:pic>
      <xdr:nvPicPr>
        <xdr:cNvPr id="273" name="图片 272">
          <a:extLst>
            <a:ext uri="{FF2B5EF4-FFF2-40B4-BE49-F238E27FC236}">
              <a16:creationId xmlns:a16="http://schemas.microsoft.com/office/drawing/2014/main" id="{00000000-0008-0000-4400-000011010000}"/>
            </a:ext>
          </a:extLst>
        </xdr:cNvPr>
        <xdr:cNvPicPr>
          <a:picLocks noChangeAspect="1"/>
        </xdr:cNvPicPr>
      </xdr:nvPicPr>
      <xdr:blipFill>
        <a:blip xmlns:r="http://schemas.openxmlformats.org/officeDocument/2006/relationships" r:embed="rId209"/>
        <a:stretch>
          <a:fillRect/>
        </a:stretch>
      </xdr:blipFill>
      <xdr:spPr>
        <a:xfrm>
          <a:off x="9525" y="776909800"/>
          <a:ext cx="2128520" cy="1627505"/>
        </a:xfrm>
        <a:prstGeom prst="rect">
          <a:avLst/>
        </a:prstGeom>
        <a:noFill/>
        <a:ln w="9525">
          <a:noFill/>
        </a:ln>
      </xdr:spPr>
    </xdr:pic>
    <xdr:clientData/>
  </xdr:twoCellAnchor>
  <xdr:twoCellAnchor editAs="oneCell">
    <xdr:from>
      <xdr:col>0</xdr:col>
      <xdr:colOff>9525</xdr:colOff>
      <xdr:row>430</xdr:row>
      <xdr:rowOff>123825</xdr:rowOff>
    </xdr:from>
    <xdr:to>
      <xdr:col>0</xdr:col>
      <xdr:colOff>2135505</xdr:colOff>
      <xdr:row>430</xdr:row>
      <xdr:rowOff>1777365</xdr:rowOff>
    </xdr:to>
    <xdr:pic>
      <xdr:nvPicPr>
        <xdr:cNvPr id="274" name="图片 273">
          <a:extLst>
            <a:ext uri="{FF2B5EF4-FFF2-40B4-BE49-F238E27FC236}">
              <a16:creationId xmlns:a16="http://schemas.microsoft.com/office/drawing/2014/main" id="{00000000-0008-0000-4400-000012010000}"/>
            </a:ext>
          </a:extLst>
        </xdr:cNvPr>
        <xdr:cNvPicPr>
          <a:picLocks noChangeAspect="1"/>
        </xdr:cNvPicPr>
      </xdr:nvPicPr>
      <xdr:blipFill>
        <a:blip xmlns:r="http://schemas.openxmlformats.org/officeDocument/2006/relationships" r:embed="rId210"/>
        <a:stretch>
          <a:fillRect/>
        </a:stretch>
      </xdr:blipFill>
      <xdr:spPr>
        <a:xfrm>
          <a:off x="9525" y="774987020"/>
          <a:ext cx="2125980" cy="1653540"/>
        </a:xfrm>
        <a:prstGeom prst="rect">
          <a:avLst/>
        </a:prstGeom>
        <a:noFill/>
        <a:ln w="9525">
          <a:noFill/>
        </a:ln>
      </xdr:spPr>
    </xdr:pic>
    <xdr:clientData/>
  </xdr:twoCellAnchor>
  <xdr:twoCellAnchor editAs="oneCell">
    <xdr:from>
      <xdr:col>0</xdr:col>
      <xdr:colOff>9525</xdr:colOff>
      <xdr:row>436</xdr:row>
      <xdr:rowOff>183515</xdr:rowOff>
    </xdr:from>
    <xdr:to>
      <xdr:col>0</xdr:col>
      <xdr:colOff>2151380</xdr:colOff>
      <xdr:row>436</xdr:row>
      <xdr:rowOff>1800860</xdr:rowOff>
    </xdr:to>
    <xdr:pic>
      <xdr:nvPicPr>
        <xdr:cNvPr id="275" name="图片 274">
          <a:extLst>
            <a:ext uri="{FF2B5EF4-FFF2-40B4-BE49-F238E27FC236}">
              <a16:creationId xmlns:a16="http://schemas.microsoft.com/office/drawing/2014/main" id="{00000000-0008-0000-4400-000013010000}"/>
            </a:ext>
          </a:extLst>
        </xdr:cNvPr>
        <xdr:cNvPicPr>
          <a:picLocks noChangeAspect="1"/>
        </xdr:cNvPicPr>
      </xdr:nvPicPr>
      <xdr:blipFill>
        <a:blip xmlns:r="http://schemas.openxmlformats.org/officeDocument/2006/relationships" r:embed="rId211"/>
        <a:stretch>
          <a:fillRect/>
        </a:stretch>
      </xdr:blipFill>
      <xdr:spPr>
        <a:xfrm>
          <a:off x="9525" y="786476710"/>
          <a:ext cx="2141855" cy="1617345"/>
        </a:xfrm>
        <a:prstGeom prst="rect">
          <a:avLst/>
        </a:prstGeom>
        <a:noFill/>
        <a:ln w="9525">
          <a:noFill/>
        </a:ln>
      </xdr:spPr>
    </xdr:pic>
    <xdr:clientData/>
  </xdr:twoCellAnchor>
  <xdr:twoCellAnchor editAs="oneCell">
    <xdr:from>
      <xdr:col>0</xdr:col>
      <xdr:colOff>635</xdr:colOff>
      <xdr:row>433</xdr:row>
      <xdr:rowOff>133985</xdr:rowOff>
    </xdr:from>
    <xdr:to>
      <xdr:col>0</xdr:col>
      <xdr:colOff>2149475</xdr:colOff>
      <xdr:row>433</xdr:row>
      <xdr:rowOff>1811655</xdr:rowOff>
    </xdr:to>
    <xdr:pic>
      <xdr:nvPicPr>
        <xdr:cNvPr id="276" name="图片 275">
          <a:extLst>
            <a:ext uri="{FF2B5EF4-FFF2-40B4-BE49-F238E27FC236}">
              <a16:creationId xmlns:a16="http://schemas.microsoft.com/office/drawing/2014/main" id="{00000000-0008-0000-4400-000014010000}"/>
            </a:ext>
          </a:extLst>
        </xdr:cNvPr>
        <xdr:cNvPicPr>
          <a:picLocks noChangeAspect="1"/>
        </xdr:cNvPicPr>
      </xdr:nvPicPr>
      <xdr:blipFill>
        <a:blip xmlns:r="http://schemas.openxmlformats.org/officeDocument/2006/relationships" r:embed="rId212"/>
        <a:stretch>
          <a:fillRect/>
        </a:stretch>
      </xdr:blipFill>
      <xdr:spPr>
        <a:xfrm>
          <a:off x="635" y="780712180"/>
          <a:ext cx="2148840" cy="1677670"/>
        </a:xfrm>
        <a:prstGeom prst="rect">
          <a:avLst/>
        </a:prstGeom>
        <a:noFill/>
        <a:ln w="9525">
          <a:noFill/>
        </a:ln>
      </xdr:spPr>
    </xdr:pic>
    <xdr:clientData/>
  </xdr:twoCellAnchor>
  <xdr:twoCellAnchor editAs="oneCell">
    <xdr:from>
      <xdr:col>0</xdr:col>
      <xdr:colOff>9525</xdr:colOff>
      <xdr:row>435</xdr:row>
      <xdr:rowOff>128270</xdr:rowOff>
    </xdr:from>
    <xdr:to>
      <xdr:col>0</xdr:col>
      <xdr:colOff>2128520</xdr:colOff>
      <xdr:row>435</xdr:row>
      <xdr:rowOff>1805305</xdr:rowOff>
    </xdr:to>
    <xdr:pic>
      <xdr:nvPicPr>
        <xdr:cNvPr id="277" name="图片 276">
          <a:extLst>
            <a:ext uri="{FF2B5EF4-FFF2-40B4-BE49-F238E27FC236}">
              <a16:creationId xmlns:a16="http://schemas.microsoft.com/office/drawing/2014/main" id="{00000000-0008-0000-4400-000015010000}"/>
            </a:ext>
          </a:extLst>
        </xdr:cNvPr>
        <xdr:cNvPicPr>
          <a:picLocks noChangeAspect="1"/>
        </xdr:cNvPicPr>
      </xdr:nvPicPr>
      <xdr:blipFill>
        <a:blip xmlns:r="http://schemas.openxmlformats.org/officeDocument/2006/relationships" r:embed="rId213"/>
        <a:stretch>
          <a:fillRect/>
        </a:stretch>
      </xdr:blipFill>
      <xdr:spPr>
        <a:xfrm>
          <a:off x="9525" y="784516465"/>
          <a:ext cx="2118995" cy="1677035"/>
        </a:xfrm>
        <a:prstGeom prst="rect">
          <a:avLst/>
        </a:prstGeom>
        <a:noFill/>
        <a:ln w="9525">
          <a:noFill/>
        </a:ln>
      </xdr:spPr>
    </xdr:pic>
    <xdr:clientData/>
  </xdr:twoCellAnchor>
  <xdr:twoCellAnchor editAs="oneCell">
    <xdr:from>
      <xdr:col>0</xdr:col>
      <xdr:colOff>635</xdr:colOff>
      <xdr:row>434</xdr:row>
      <xdr:rowOff>124460</xdr:rowOff>
    </xdr:from>
    <xdr:to>
      <xdr:col>0</xdr:col>
      <xdr:colOff>2152015</xdr:colOff>
      <xdr:row>434</xdr:row>
      <xdr:rowOff>1800860</xdr:rowOff>
    </xdr:to>
    <xdr:pic>
      <xdr:nvPicPr>
        <xdr:cNvPr id="278" name="图片 277">
          <a:extLst>
            <a:ext uri="{FF2B5EF4-FFF2-40B4-BE49-F238E27FC236}">
              <a16:creationId xmlns:a16="http://schemas.microsoft.com/office/drawing/2014/main" id="{00000000-0008-0000-4400-000016010000}"/>
            </a:ext>
          </a:extLst>
        </xdr:cNvPr>
        <xdr:cNvPicPr>
          <a:picLocks noChangeAspect="1"/>
        </xdr:cNvPicPr>
      </xdr:nvPicPr>
      <xdr:blipFill>
        <a:blip xmlns:r="http://schemas.openxmlformats.org/officeDocument/2006/relationships" r:embed="rId214"/>
        <a:stretch>
          <a:fillRect/>
        </a:stretch>
      </xdr:blipFill>
      <xdr:spPr>
        <a:xfrm>
          <a:off x="635" y="782607655"/>
          <a:ext cx="2151380" cy="1676400"/>
        </a:xfrm>
        <a:prstGeom prst="rect">
          <a:avLst/>
        </a:prstGeom>
        <a:noFill/>
        <a:ln w="9525">
          <a:noFill/>
        </a:ln>
      </xdr:spPr>
    </xdr:pic>
    <xdr:clientData/>
  </xdr:twoCellAnchor>
  <xdr:twoCellAnchor editAs="oneCell">
    <xdr:from>
      <xdr:col>0</xdr:col>
      <xdr:colOff>9525</xdr:colOff>
      <xdr:row>437</xdr:row>
      <xdr:rowOff>31750</xdr:rowOff>
    </xdr:from>
    <xdr:to>
      <xdr:col>0</xdr:col>
      <xdr:colOff>2151380</xdr:colOff>
      <xdr:row>437</xdr:row>
      <xdr:rowOff>1818005</xdr:rowOff>
    </xdr:to>
    <xdr:pic>
      <xdr:nvPicPr>
        <xdr:cNvPr id="279" name="图片 278">
          <a:extLst>
            <a:ext uri="{FF2B5EF4-FFF2-40B4-BE49-F238E27FC236}">
              <a16:creationId xmlns:a16="http://schemas.microsoft.com/office/drawing/2014/main" id="{00000000-0008-0000-4400-000017010000}"/>
            </a:ext>
          </a:extLst>
        </xdr:cNvPr>
        <xdr:cNvPicPr>
          <a:picLocks noChangeAspect="1"/>
        </xdr:cNvPicPr>
      </xdr:nvPicPr>
      <xdr:blipFill>
        <a:blip xmlns:r="http://schemas.openxmlformats.org/officeDocument/2006/relationships" r:embed="rId215"/>
        <a:stretch>
          <a:fillRect/>
        </a:stretch>
      </xdr:blipFill>
      <xdr:spPr>
        <a:xfrm>
          <a:off x="9525" y="788229945"/>
          <a:ext cx="2141855" cy="1786255"/>
        </a:xfrm>
        <a:prstGeom prst="rect">
          <a:avLst/>
        </a:prstGeom>
        <a:noFill/>
        <a:ln w="9525">
          <a:noFill/>
        </a:ln>
      </xdr:spPr>
    </xdr:pic>
    <xdr:clientData/>
  </xdr:twoCellAnchor>
  <xdr:twoCellAnchor editAs="oneCell">
    <xdr:from>
      <xdr:col>0</xdr:col>
      <xdr:colOff>391795</xdr:colOff>
      <xdr:row>439</xdr:row>
      <xdr:rowOff>75565</xdr:rowOff>
    </xdr:from>
    <xdr:to>
      <xdr:col>0</xdr:col>
      <xdr:colOff>1843405</xdr:colOff>
      <xdr:row>439</xdr:row>
      <xdr:rowOff>1844675</xdr:rowOff>
    </xdr:to>
    <xdr:pic>
      <xdr:nvPicPr>
        <xdr:cNvPr id="280" name="图片 279">
          <a:extLst>
            <a:ext uri="{FF2B5EF4-FFF2-40B4-BE49-F238E27FC236}">
              <a16:creationId xmlns:a16="http://schemas.microsoft.com/office/drawing/2014/main" id="{00000000-0008-0000-4400-000018010000}"/>
            </a:ext>
          </a:extLst>
        </xdr:cNvPr>
        <xdr:cNvPicPr>
          <a:picLocks noChangeAspect="1"/>
        </xdr:cNvPicPr>
      </xdr:nvPicPr>
      <xdr:blipFill>
        <a:blip xmlns:r="http://schemas.openxmlformats.org/officeDocument/2006/relationships" r:embed="rId216"/>
        <a:stretch>
          <a:fillRect/>
        </a:stretch>
      </xdr:blipFill>
      <xdr:spPr>
        <a:xfrm>
          <a:off x="391795" y="792083760"/>
          <a:ext cx="1451610" cy="1769110"/>
        </a:xfrm>
        <a:prstGeom prst="rect">
          <a:avLst/>
        </a:prstGeom>
        <a:noFill/>
        <a:ln w="9525">
          <a:noFill/>
        </a:ln>
      </xdr:spPr>
    </xdr:pic>
    <xdr:clientData/>
  </xdr:twoCellAnchor>
  <xdr:twoCellAnchor editAs="oneCell">
    <xdr:from>
      <xdr:col>0</xdr:col>
      <xdr:colOff>46355</xdr:colOff>
      <xdr:row>438</xdr:row>
      <xdr:rowOff>126365</xdr:rowOff>
    </xdr:from>
    <xdr:to>
      <xdr:col>0</xdr:col>
      <xdr:colOff>2118995</xdr:colOff>
      <xdr:row>438</xdr:row>
      <xdr:rowOff>1821815</xdr:rowOff>
    </xdr:to>
    <xdr:pic>
      <xdr:nvPicPr>
        <xdr:cNvPr id="281" name="图片 280">
          <a:extLst>
            <a:ext uri="{FF2B5EF4-FFF2-40B4-BE49-F238E27FC236}">
              <a16:creationId xmlns:a16="http://schemas.microsoft.com/office/drawing/2014/main" id="{00000000-0008-0000-4400-000019010000}"/>
            </a:ext>
          </a:extLst>
        </xdr:cNvPr>
        <xdr:cNvPicPr>
          <a:picLocks noChangeAspect="1"/>
        </xdr:cNvPicPr>
      </xdr:nvPicPr>
      <xdr:blipFill>
        <a:blip xmlns:r="http://schemas.openxmlformats.org/officeDocument/2006/relationships" r:embed="rId217"/>
        <a:stretch>
          <a:fillRect/>
        </a:stretch>
      </xdr:blipFill>
      <xdr:spPr>
        <a:xfrm>
          <a:off x="46355" y="790229560"/>
          <a:ext cx="2072640" cy="1695450"/>
        </a:xfrm>
        <a:prstGeom prst="rect">
          <a:avLst/>
        </a:prstGeom>
        <a:noFill/>
        <a:ln w="9525">
          <a:noFill/>
        </a:ln>
      </xdr:spPr>
    </xdr:pic>
    <xdr:clientData/>
  </xdr:twoCellAnchor>
  <xdr:twoCellAnchor editAs="oneCell">
    <xdr:from>
      <xdr:col>0</xdr:col>
      <xdr:colOff>38100</xdr:colOff>
      <xdr:row>442</xdr:row>
      <xdr:rowOff>85090</xdr:rowOff>
    </xdr:from>
    <xdr:to>
      <xdr:col>0</xdr:col>
      <xdr:colOff>2132965</xdr:colOff>
      <xdr:row>442</xdr:row>
      <xdr:rowOff>1849120</xdr:rowOff>
    </xdr:to>
    <xdr:pic>
      <xdr:nvPicPr>
        <xdr:cNvPr id="282" name="图片 281">
          <a:extLst>
            <a:ext uri="{FF2B5EF4-FFF2-40B4-BE49-F238E27FC236}">
              <a16:creationId xmlns:a16="http://schemas.microsoft.com/office/drawing/2014/main" id="{00000000-0008-0000-4400-00001A010000}"/>
            </a:ext>
          </a:extLst>
        </xdr:cNvPr>
        <xdr:cNvPicPr>
          <a:picLocks noChangeAspect="1"/>
        </xdr:cNvPicPr>
      </xdr:nvPicPr>
      <xdr:blipFill>
        <a:blip xmlns:r="http://schemas.openxmlformats.org/officeDocument/2006/relationships" r:embed="rId218"/>
        <a:stretch>
          <a:fillRect/>
        </a:stretch>
      </xdr:blipFill>
      <xdr:spPr>
        <a:xfrm>
          <a:off x="38100" y="797808285"/>
          <a:ext cx="2094865" cy="1764030"/>
        </a:xfrm>
        <a:prstGeom prst="rect">
          <a:avLst/>
        </a:prstGeom>
        <a:noFill/>
        <a:ln w="9525">
          <a:noFill/>
        </a:ln>
      </xdr:spPr>
    </xdr:pic>
    <xdr:clientData/>
  </xdr:twoCellAnchor>
  <xdr:twoCellAnchor editAs="oneCell">
    <xdr:from>
      <xdr:col>0</xdr:col>
      <xdr:colOff>6350</xdr:colOff>
      <xdr:row>441</xdr:row>
      <xdr:rowOff>70485</xdr:rowOff>
    </xdr:from>
    <xdr:to>
      <xdr:col>0</xdr:col>
      <xdr:colOff>2104390</xdr:colOff>
      <xdr:row>441</xdr:row>
      <xdr:rowOff>1765300</xdr:rowOff>
    </xdr:to>
    <xdr:pic>
      <xdr:nvPicPr>
        <xdr:cNvPr id="283" name="图片 282">
          <a:extLst>
            <a:ext uri="{FF2B5EF4-FFF2-40B4-BE49-F238E27FC236}">
              <a16:creationId xmlns:a16="http://schemas.microsoft.com/office/drawing/2014/main" id="{00000000-0008-0000-4400-00001B010000}"/>
            </a:ext>
          </a:extLst>
        </xdr:cNvPr>
        <xdr:cNvPicPr>
          <a:picLocks noChangeAspect="1"/>
        </xdr:cNvPicPr>
      </xdr:nvPicPr>
      <xdr:blipFill>
        <a:blip xmlns:r="http://schemas.openxmlformats.org/officeDocument/2006/relationships" r:embed="rId219"/>
        <a:stretch>
          <a:fillRect/>
        </a:stretch>
      </xdr:blipFill>
      <xdr:spPr>
        <a:xfrm>
          <a:off x="6350" y="795888680"/>
          <a:ext cx="2098040" cy="1694815"/>
        </a:xfrm>
        <a:prstGeom prst="rect">
          <a:avLst/>
        </a:prstGeom>
        <a:noFill/>
        <a:ln w="9525">
          <a:noFill/>
        </a:ln>
      </xdr:spPr>
    </xdr:pic>
    <xdr:clientData/>
  </xdr:twoCellAnchor>
  <xdr:twoCellAnchor editAs="oneCell">
    <xdr:from>
      <xdr:col>0</xdr:col>
      <xdr:colOff>9525</xdr:colOff>
      <xdr:row>440</xdr:row>
      <xdr:rowOff>77470</xdr:rowOff>
    </xdr:from>
    <xdr:to>
      <xdr:col>0</xdr:col>
      <xdr:colOff>2141855</xdr:colOff>
      <xdr:row>440</xdr:row>
      <xdr:rowOff>1744980</xdr:rowOff>
    </xdr:to>
    <xdr:pic>
      <xdr:nvPicPr>
        <xdr:cNvPr id="284" name="图片 283">
          <a:extLst>
            <a:ext uri="{FF2B5EF4-FFF2-40B4-BE49-F238E27FC236}">
              <a16:creationId xmlns:a16="http://schemas.microsoft.com/office/drawing/2014/main" id="{00000000-0008-0000-4400-00001C010000}"/>
            </a:ext>
          </a:extLst>
        </xdr:cNvPr>
        <xdr:cNvPicPr>
          <a:picLocks noChangeAspect="1"/>
        </xdr:cNvPicPr>
      </xdr:nvPicPr>
      <xdr:blipFill>
        <a:blip xmlns:r="http://schemas.openxmlformats.org/officeDocument/2006/relationships" r:embed="rId220"/>
        <a:stretch>
          <a:fillRect/>
        </a:stretch>
      </xdr:blipFill>
      <xdr:spPr>
        <a:xfrm>
          <a:off x="9525" y="793990665"/>
          <a:ext cx="2132330" cy="1667510"/>
        </a:xfrm>
        <a:prstGeom prst="rect">
          <a:avLst/>
        </a:prstGeom>
        <a:noFill/>
        <a:ln w="9525">
          <a:noFill/>
        </a:ln>
      </xdr:spPr>
    </xdr:pic>
    <xdr:clientData/>
  </xdr:twoCellAnchor>
  <xdr:twoCellAnchor editAs="oneCell">
    <xdr:from>
      <xdr:col>0</xdr:col>
      <xdr:colOff>635</xdr:colOff>
      <xdr:row>445</xdr:row>
      <xdr:rowOff>164465</xdr:rowOff>
    </xdr:from>
    <xdr:to>
      <xdr:col>0</xdr:col>
      <xdr:colOff>2145030</xdr:colOff>
      <xdr:row>445</xdr:row>
      <xdr:rowOff>1743075</xdr:rowOff>
    </xdr:to>
    <xdr:pic>
      <xdr:nvPicPr>
        <xdr:cNvPr id="285" name="图片 284">
          <a:extLst>
            <a:ext uri="{FF2B5EF4-FFF2-40B4-BE49-F238E27FC236}">
              <a16:creationId xmlns:a16="http://schemas.microsoft.com/office/drawing/2014/main" id="{00000000-0008-0000-4400-00001D010000}"/>
            </a:ext>
          </a:extLst>
        </xdr:cNvPr>
        <xdr:cNvPicPr>
          <a:picLocks noChangeAspect="1"/>
        </xdr:cNvPicPr>
      </xdr:nvPicPr>
      <xdr:blipFill>
        <a:blip xmlns:r="http://schemas.openxmlformats.org/officeDocument/2006/relationships" r:embed="rId221"/>
        <a:stretch>
          <a:fillRect/>
        </a:stretch>
      </xdr:blipFill>
      <xdr:spPr>
        <a:xfrm>
          <a:off x="635" y="803602660"/>
          <a:ext cx="2144395" cy="1578610"/>
        </a:xfrm>
        <a:prstGeom prst="rect">
          <a:avLst/>
        </a:prstGeom>
        <a:noFill/>
        <a:ln w="9525">
          <a:noFill/>
        </a:ln>
      </xdr:spPr>
    </xdr:pic>
    <xdr:clientData/>
  </xdr:twoCellAnchor>
  <xdr:twoCellAnchor editAs="oneCell">
    <xdr:from>
      <xdr:col>0</xdr:col>
      <xdr:colOff>635</xdr:colOff>
      <xdr:row>444</xdr:row>
      <xdr:rowOff>227330</xdr:rowOff>
    </xdr:from>
    <xdr:to>
      <xdr:col>0</xdr:col>
      <xdr:colOff>2127250</xdr:colOff>
      <xdr:row>444</xdr:row>
      <xdr:rowOff>1771015</xdr:rowOff>
    </xdr:to>
    <xdr:pic>
      <xdr:nvPicPr>
        <xdr:cNvPr id="286" name="图片 285">
          <a:extLst>
            <a:ext uri="{FF2B5EF4-FFF2-40B4-BE49-F238E27FC236}">
              <a16:creationId xmlns:a16="http://schemas.microsoft.com/office/drawing/2014/main" id="{00000000-0008-0000-4400-00001E010000}"/>
            </a:ext>
          </a:extLst>
        </xdr:cNvPr>
        <xdr:cNvPicPr>
          <a:picLocks noChangeAspect="1"/>
        </xdr:cNvPicPr>
      </xdr:nvPicPr>
      <xdr:blipFill>
        <a:blip xmlns:r="http://schemas.openxmlformats.org/officeDocument/2006/relationships" r:embed="rId222"/>
        <a:stretch>
          <a:fillRect/>
        </a:stretch>
      </xdr:blipFill>
      <xdr:spPr>
        <a:xfrm>
          <a:off x="635" y="801760525"/>
          <a:ext cx="2126615" cy="1543685"/>
        </a:xfrm>
        <a:prstGeom prst="rect">
          <a:avLst/>
        </a:prstGeom>
        <a:noFill/>
        <a:ln w="9525">
          <a:noFill/>
        </a:ln>
      </xdr:spPr>
    </xdr:pic>
    <xdr:clientData/>
  </xdr:twoCellAnchor>
  <xdr:twoCellAnchor editAs="oneCell">
    <xdr:from>
      <xdr:col>0</xdr:col>
      <xdr:colOff>635</xdr:colOff>
      <xdr:row>443</xdr:row>
      <xdr:rowOff>149860</xdr:rowOff>
    </xdr:from>
    <xdr:to>
      <xdr:col>0</xdr:col>
      <xdr:colOff>2138045</xdr:colOff>
      <xdr:row>443</xdr:row>
      <xdr:rowOff>1768475</xdr:rowOff>
    </xdr:to>
    <xdr:pic>
      <xdr:nvPicPr>
        <xdr:cNvPr id="287" name="图片 286">
          <a:extLst>
            <a:ext uri="{FF2B5EF4-FFF2-40B4-BE49-F238E27FC236}">
              <a16:creationId xmlns:a16="http://schemas.microsoft.com/office/drawing/2014/main" id="{00000000-0008-0000-4400-00001F010000}"/>
            </a:ext>
          </a:extLst>
        </xdr:cNvPr>
        <xdr:cNvPicPr>
          <a:picLocks noChangeAspect="1"/>
        </xdr:cNvPicPr>
      </xdr:nvPicPr>
      <xdr:blipFill>
        <a:blip xmlns:r="http://schemas.openxmlformats.org/officeDocument/2006/relationships" r:embed="rId223"/>
        <a:stretch>
          <a:fillRect/>
        </a:stretch>
      </xdr:blipFill>
      <xdr:spPr>
        <a:xfrm>
          <a:off x="635" y="799778055"/>
          <a:ext cx="2137410" cy="1618615"/>
        </a:xfrm>
        <a:prstGeom prst="rect">
          <a:avLst/>
        </a:prstGeom>
        <a:noFill/>
        <a:ln w="9525">
          <a:noFill/>
        </a:ln>
      </xdr:spPr>
    </xdr:pic>
    <xdr:clientData/>
  </xdr:twoCellAnchor>
  <xdr:twoCellAnchor editAs="oneCell">
    <xdr:from>
      <xdr:col>0</xdr:col>
      <xdr:colOff>36195</xdr:colOff>
      <xdr:row>446</xdr:row>
      <xdr:rowOff>213995</xdr:rowOff>
    </xdr:from>
    <xdr:to>
      <xdr:col>0</xdr:col>
      <xdr:colOff>2122805</xdr:colOff>
      <xdr:row>446</xdr:row>
      <xdr:rowOff>1780540</xdr:rowOff>
    </xdr:to>
    <xdr:pic>
      <xdr:nvPicPr>
        <xdr:cNvPr id="288" name="图片 287">
          <a:extLst>
            <a:ext uri="{FF2B5EF4-FFF2-40B4-BE49-F238E27FC236}">
              <a16:creationId xmlns:a16="http://schemas.microsoft.com/office/drawing/2014/main" id="{00000000-0008-0000-4400-000020010000}"/>
            </a:ext>
          </a:extLst>
        </xdr:cNvPr>
        <xdr:cNvPicPr>
          <a:picLocks noChangeAspect="1"/>
        </xdr:cNvPicPr>
      </xdr:nvPicPr>
      <xdr:blipFill>
        <a:blip xmlns:r="http://schemas.openxmlformats.org/officeDocument/2006/relationships" r:embed="rId224"/>
        <a:stretch>
          <a:fillRect/>
        </a:stretch>
      </xdr:blipFill>
      <xdr:spPr>
        <a:xfrm>
          <a:off x="36195" y="805557190"/>
          <a:ext cx="2086610" cy="1566545"/>
        </a:xfrm>
        <a:prstGeom prst="rect">
          <a:avLst/>
        </a:prstGeom>
        <a:noFill/>
        <a:ln w="9525">
          <a:noFill/>
        </a:ln>
      </xdr:spPr>
    </xdr:pic>
    <xdr:clientData/>
  </xdr:twoCellAnchor>
  <xdr:twoCellAnchor editAs="oneCell">
    <xdr:from>
      <xdr:col>0</xdr:col>
      <xdr:colOff>9525</xdr:colOff>
      <xdr:row>447</xdr:row>
      <xdr:rowOff>252095</xdr:rowOff>
    </xdr:from>
    <xdr:to>
      <xdr:col>0</xdr:col>
      <xdr:colOff>2151380</xdr:colOff>
      <xdr:row>447</xdr:row>
      <xdr:rowOff>1780540</xdr:rowOff>
    </xdr:to>
    <xdr:pic>
      <xdr:nvPicPr>
        <xdr:cNvPr id="289" name="图片 288">
          <a:extLst>
            <a:ext uri="{FF2B5EF4-FFF2-40B4-BE49-F238E27FC236}">
              <a16:creationId xmlns:a16="http://schemas.microsoft.com/office/drawing/2014/main" id="{00000000-0008-0000-4400-000021010000}"/>
            </a:ext>
          </a:extLst>
        </xdr:cNvPr>
        <xdr:cNvPicPr>
          <a:picLocks noChangeAspect="1"/>
        </xdr:cNvPicPr>
      </xdr:nvPicPr>
      <xdr:blipFill>
        <a:blip xmlns:r="http://schemas.openxmlformats.org/officeDocument/2006/relationships" r:embed="rId225"/>
        <a:stretch>
          <a:fillRect/>
        </a:stretch>
      </xdr:blipFill>
      <xdr:spPr>
        <a:xfrm>
          <a:off x="9525" y="807500290"/>
          <a:ext cx="2141855" cy="1528445"/>
        </a:xfrm>
        <a:prstGeom prst="rect">
          <a:avLst/>
        </a:prstGeom>
        <a:noFill/>
        <a:ln w="9525">
          <a:noFill/>
        </a:ln>
      </xdr:spPr>
    </xdr:pic>
    <xdr:clientData/>
  </xdr:twoCellAnchor>
  <xdr:twoCellAnchor editAs="oneCell">
    <xdr:from>
      <xdr:col>0</xdr:col>
      <xdr:colOff>9525</xdr:colOff>
      <xdr:row>448</xdr:row>
      <xdr:rowOff>222885</xdr:rowOff>
    </xdr:from>
    <xdr:to>
      <xdr:col>0</xdr:col>
      <xdr:colOff>2143125</xdr:colOff>
      <xdr:row>448</xdr:row>
      <xdr:rowOff>1730375</xdr:rowOff>
    </xdr:to>
    <xdr:pic>
      <xdr:nvPicPr>
        <xdr:cNvPr id="290" name="图片 289">
          <a:extLst>
            <a:ext uri="{FF2B5EF4-FFF2-40B4-BE49-F238E27FC236}">
              <a16:creationId xmlns:a16="http://schemas.microsoft.com/office/drawing/2014/main" id="{00000000-0008-0000-4400-000022010000}"/>
            </a:ext>
          </a:extLst>
        </xdr:cNvPr>
        <xdr:cNvPicPr>
          <a:picLocks noChangeAspect="1"/>
        </xdr:cNvPicPr>
      </xdr:nvPicPr>
      <xdr:blipFill>
        <a:blip xmlns:r="http://schemas.openxmlformats.org/officeDocument/2006/relationships" r:embed="rId226"/>
        <a:stretch>
          <a:fillRect/>
        </a:stretch>
      </xdr:blipFill>
      <xdr:spPr>
        <a:xfrm>
          <a:off x="9525" y="809376080"/>
          <a:ext cx="2133600" cy="1507490"/>
        </a:xfrm>
        <a:prstGeom prst="rect">
          <a:avLst/>
        </a:prstGeom>
        <a:noFill/>
        <a:ln w="9525">
          <a:noFill/>
        </a:ln>
      </xdr:spPr>
    </xdr:pic>
    <xdr:clientData/>
  </xdr:twoCellAnchor>
  <xdr:twoCellAnchor editAs="oneCell">
    <xdr:from>
      <xdr:col>0</xdr:col>
      <xdr:colOff>635</xdr:colOff>
      <xdr:row>449</xdr:row>
      <xdr:rowOff>139700</xdr:rowOff>
    </xdr:from>
    <xdr:to>
      <xdr:col>0</xdr:col>
      <xdr:colOff>2113280</xdr:colOff>
      <xdr:row>449</xdr:row>
      <xdr:rowOff>1806575</xdr:rowOff>
    </xdr:to>
    <xdr:pic>
      <xdr:nvPicPr>
        <xdr:cNvPr id="291" name="图片 290">
          <a:extLst>
            <a:ext uri="{FF2B5EF4-FFF2-40B4-BE49-F238E27FC236}">
              <a16:creationId xmlns:a16="http://schemas.microsoft.com/office/drawing/2014/main" id="{00000000-0008-0000-4400-000023010000}"/>
            </a:ext>
          </a:extLst>
        </xdr:cNvPr>
        <xdr:cNvPicPr>
          <a:picLocks noChangeAspect="1"/>
        </xdr:cNvPicPr>
      </xdr:nvPicPr>
      <xdr:blipFill>
        <a:blip xmlns:r="http://schemas.openxmlformats.org/officeDocument/2006/relationships" r:embed="rId227"/>
        <a:stretch>
          <a:fillRect/>
        </a:stretch>
      </xdr:blipFill>
      <xdr:spPr>
        <a:xfrm>
          <a:off x="635" y="811197895"/>
          <a:ext cx="2112645" cy="1666875"/>
        </a:xfrm>
        <a:prstGeom prst="rect">
          <a:avLst/>
        </a:prstGeom>
        <a:noFill/>
        <a:ln w="9525">
          <a:noFill/>
        </a:ln>
      </xdr:spPr>
    </xdr:pic>
    <xdr:clientData/>
  </xdr:twoCellAnchor>
  <xdr:twoCellAnchor editAs="oneCell">
    <xdr:from>
      <xdr:col>0</xdr:col>
      <xdr:colOff>9525</xdr:colOff>
      <xdr:row>451</xdr:row>
      <xdr:rowOff>220345</xdr:rowOff>
    </xdr:from>
    <xdr:to>
      <xdr:col>0</xdr:col>
      <xdr:colOff>2122170</xdr:colOff>
      <xdr:row>451</xdr:row>
      <xdr:rowOff>1708785</xdr:rowOff>
    </xdr:to>
    <xdr:pic>
      <xdr:nvPicPr>
        <xdr:cNvPr id="292" name="图片 291">
          <a:extLst>
            <a:ext uri="{FF2B5EF4-FFF2-40B4-BE49-F238E27FC236}">
              <a16:creationId xmlns:a16="http://schemas.microsoft.com/office/drawing/2014/main" id="{00000000-0008-0000-4400-000024010000}"/>
            </a:ext>
          </a:extLst>
        </xdr:cNvPr>
        <xdr:cNvPicPr>
          <a:picLocks noChangeAspect="1"/>
        </xdr:cNvPicPr>
      </xdr:nvPicPr>
      <xdr:blipFill>
        <a:blip xmlns:r="http://schemas.openxmlformats.org/officeDocument/2006/relationships" r:embed="rId228"/>
        <a:stretch>
          <a:fillRect/>
        </a:stretch>
      </xdr:blipFill>
      <xdr:spPr>
        <a:xfrm>
          <a:off x="9525" y="815088540"/>
          <a:ext cx="2112645" cy="1488440"/>
        </a:xfrm>
        <a:prstGeom prst="rect">
          <a:avLst/>
        </a:prstGeom>
        <a:noFill/>
        <a:ln w="9525">
          <a:noFill/>
        </a:ln>
      </xdr:spPr>
    </xdr:pic>
    <xdr:clientData/>
  </xdr:twoCellAnchor>
  <xdr:twoCellAnchor editAs="oneCell">
    <xdr:from>
      <xdr:col>0</xdr:col>
      <xdr:colOff>9525</xdr:colOff>
      <xdr:row>450</xdr:row>
      <xdr:rowOff>149225</xdr:rowOff>
    </xdr:from>
    <xdr:to>
      <xdr:col>0</xdr:col>
      <xdr:colOff>2151380</xdr:colOff>
      <xdr:row>450</xdr:row>
      <xdr:rowOff>1804670</xdr:rowOff>
    </xdr:to>
    <xdr:pic>
      <xdr:nvPicPr>
        <xdr:cNvPr id="293" name="图片 292">
          <a:extLst>
            <a:ext uri="{FF2B5EF4-FFF2-40B4-BE49-F238E27FC236}">
              <a16:creationId xmlns:a16="http://schemas.microsoft.com/office/drawing/2014/main" id="{00000000-0008-0000-4400-000025010000}"/>
            </a:ext>
          </a:extLst>
        </xdr:cNvPr>
        <xdr:cNvPicPr>
          <a:picLocks noChangeAspect="1"/>
        </xdr:cNvPicPr>
      </xdr:nvPicPr>
      <xdr:blipFill>
        <a:blip xmlns:r="http://schemas.openxmlformats.org/officeDocument/2006/relationships" r:embed="rId229"/>
        <a:stretch>
          <a:fillRect/>
        </a:stretch>
      </xdr:blipFill>
      <xdr:spPr>
        <a:xfrm>
          <a:off x="9525" y="813112420"/>
          <a:ext cx="2141855" cy="1655445"/>
        </a:xfrm>
        <a:prstGeom prst="rect">
          <a:avLst/>
        </a:prstGeom>
        <a:noFill/>
        <a:ln w="9525">
          <a:noFill/>
        </a:ln>
      </xdr:spPr>
    </xdr:pic>
    <xdr:clientData/>
  </xdr:twoCellAnchor>
  <xdr:twoCellAnchor editAs="oneCell">
    <xdr:from>
      <xdr:col>0</xdr:col>
      <xdr:colOff>378460</xdr:colOff>
      <xdr:row>456</xdr:row>
      <xdr:rowOff>43180</xdr:rowOff>
    </xdr:from>
    <xdr:to>
      <xdr:col>0</xdr:col>
      <xdr:colOff>1856740</xdr:colOff>
      <xdr:row>456</xdr:row>
      <xdr:rowOff>1876425</xdr:rowOff>
    </xdr:to>
    <xdr:pic>
      <xdr:nvPicPr>
        <xdr:cNvPr id="294" name="ID_687781EAE7FE4C93AF40610F236715ED">
          <a:extLst>
            <a:ext uri="{FF2B5EF4-FFF2-40B4-BE49-F238E27FC236}">
              <a16:creationId xmlns:a16="http://schemas.microsoft.com/office/drawing/2014/main" id="{00000000-0008-0000-4400-000026010000}"/>
            </a:ext>
          </a:extLst>
        </xdr:cNvPr>
        <xdr:cNvPicPr>
          <a:picLocks noChangeAspect="1"/>
        </xdr:cNvPicPr>
      </xdr:nvPicPr>
      <xdr:blipFill>
        <a:blip xmlns:r="http://schemas.openxmlformats.org/officeDocument/2006/relationships" r:embed="rId230"/>
        <a:stretch>
          <a:fillRect/>
        </a:stretch>
      </xdr:blipFill>
      <xdr:spPr>
        <a:xfrm>
          <a:off x="378460" y="824436375"/>
          <a:ext cx="1478280" cy="1833245"/>
        </a:xfrm>
        <a:prstGeom prst="rect">
          <a:avLst/>
        </a:prstGeom>
        <a:noFill/>
        <a:ln w="9525">
          <a:noFill/>
        </a:ln>
      </xdr:spPr>
    </xdr:pic>
    <xdr:clientData/>
  </xdr:twoCellAnchor>
  <xdr:twoCellAnchor editAs="oneCell">
    <xdr:from>
      <xdr:col>0</xdr:col>
      <xdr:colOff>3810</xdr:colOff>
      <xdr:row>452</xdr:row>
      <xdr:rowOff>220980</xdr:rowOff>
    </xdr:from>
    <xdr:to>
      <xdr:col>0</xdr:col>
      <xdr:colOff>2129155</xdr:colOff>
      <xdr:row>452</xdr:row>
      <xdr:rowOff>1821180</xdr:rowOff>
    </xdr:to>
    <xdr:pic>
      <xdr:nvPicPr>
        <xdr:cNvPr id="296" name="图片 295">
          <a:extLst>
            <a:ext uri="{FF2B5EF4-FFF2-40B4-BE49-F238E27FC236}">
              <a16:creationId xmlns:a16="http://schemas.microsoft.com/office/drawing/2014/main" id="{00000000-0008-0000-4400-000028010000}"/>
            </a:ext>
          </a:extLst>
        </xdr:cNvPr>
        <xdr:cNvPicPr>
          <a:picLocks noChangeAspect="1"/>
        </xdr:cNvPicPr>
      </xdr:nvPicPr>
      <xdr:blipFill>
        <a:blip xmlns:r="http://schemas.openxmlformats.org/officeDocument/2006/relationships" r:embed="rId231"/>
        <a:stretch>
          <a:fillRect/>
        </a:stretch>
      </xdr:blipFill>
      <xdr:spPr>
        <a:xfrm>
          <a:off x="3810" y="816994175"/>
          <a:ext cx="2125345" cy="1600200"/>
        </a:xfrm>
        <a:prstGeom prst="rect">
          <a:avLst/>
        </a:prstGeom>
        <a:noFill/>
        <a:ln w="9525">
          <a:noFill/>
        </a:ln>
      </xdr:spPr>
    </xdr:pic>
    <xdr:clientData/>
  </xdr:twoCellAnchor>
  <xdr:twoCellAnchor editAs="oneCell">
    <xdr:from>
      <xdr:col>0</xdr:col>
      <xdr:colOff>635</xdr:colOff>
      <xdr:row>453</xdr:row>
      <xdr:rowOff>308610</xdr:rowOff>
    </xdr:from>
    <xdr:to>
      <xdr:col>0</xdr:col>
      <xdr:colOff>2141220</xdr:colOff>
      <xdr:row>453</xdr:row>
      <xdr:rowOff>1716405</xdr:rowOff>
    </xdr:to>
    <xdr:pic>
      <xdr:nvPicPr>
        <xdr:cNvPr id="297" name="图片 296">
          <a:extLst>
            <a:ext uri="{FF2B5EF4-FFF2-40B4-BE49-F238E27FC236}">
              <a16:creationId xmlns:a16="http://schemas.microsoft.com/office/drawing/2014/main" id="{00000000-0008-0000-4400-000029010000}"/>
            </a:ext>
          </a:extLst>
        </xdr:cNvPr>
        <xdr:cNvPicPr>
          <a:picLocks noChangeAspect="1"/>
        </xdr:cNvPicPr>
      </xdr:nvPicPr>
      <xdr:blipFill>
        <a:blip xmlns:r="http://schemas.openxmlformats.org/officeDocument/2006/relationships" r:embed="rId232"/>
        <a:stretch>
          <a:fillRect/>
        </a:stretch>
      </xdr:blipFill>
      <xdr:spPr>
        <a:xfrm>
          <a:off x="635" y="818986805"/>
          <a:ext cx="2140585" cy="1407795"/>
        </a:xfrm>
        <a:prstGeom prst="rect">
          <a:avLst/>
        </a:prstGeom>
        <a:noFill/>
        <a:ln w="9525">
          <a:noFill/>
        </a:ln>
      </xdr:spPr>
    </xdr:pic>
    <xdr:clientData/>
  </xdr:twoCellAnchor>
  <xdr:twoCellAnchor editAs="oneCell">
    <xdr:from>
      <xdr:col>0</xdr:col>
      <xdr:colOff>10795</xdr:colOff>
      <xdr:row>457</xdr:row>
      <xdr:rowOff>118110</xdr:rowOff>
    </xdr:from>
    <xdr:to>
      <xdr:col>0</xdr:col>
      <xdr:colOff>2143125</xdr:colOff>
      <xdr:row>457</xdr:row>
      <xdr:rowOff>1647825</xdr:rowOff>
    </xdr:to>
    <xdr:pic>
      <xdr:nvPicPr>
        <xdr:cNvPr id="300" name="图片 299">
          <a:extLst>
            <a:ext uri="{FF2B5EF4-FFF2-40B4-BE49-F238E27FC236}">
              <a16:creationId xmlns:a16="http://schemas.microsoft.com/office/drawing/2014/main" id="{00000000-0008-0000-4400-00002C010000}"/>
            </a:ext>
          </a:extLst>
        </xdr:cNvPr>
        <xdr:cNvPicPr>
          <a:picLocks noChangeAspect="1"/>
        </xdr:cNvPicPr>
      </xdr:nvPicPr>
      <xdr:blipFill>
        <a:blip xmlns:r="http://schemas.openxmlformats.org/officeDocument/2006/relationships" r:embed="rId233"/>
        <a:stretch>
          <a:fillRect/>
        </a:stretch>
      </xdr:blipFill>
      <xdr:spPr>
        <a:xfrm>
          <a:off x="10795" y="826416305"/>
          <a:ext cx="2132330" cy="1529715"/>
        </a:xfrm>
        <a:prstGeom prst="rect">
          <a:avLst/>
        </a:prstGeom>
        <a:noFill/>
        <a:ln w="9525">
          <a:noFill/>
        </a:ln>
      </xdr:spPr>
    </xdr:pic>
    <xdr:clientData/>
  </xdr:twoCellAnchor>
  <xdr:twoCellAnchor editAs="oneCell">
    <xdr:from>
      <xdr:col>0</xdr:col>
      <xdr:colOff>36195</xdr:colOff>
      <xdr:row>458</xdr:row>
      <xdr:rowOff>28575</xdr:rowOff>
    </xdr:from>
    <xdr:to>
      <xdr:col>0</xdr:col>
      <xdr:colOff>2110740</xdr:colOff>
      <xdr:row>458</xdr:row>
      <xdr:rowOff>1826895</xdr:rowOff>
    </xdr:to>
    <xdr:pic>
      <xdr:nvPicPr>
        <xdr:cNvPr id="301" name="图片 300">
          <a:extLst>
            <a:ext uri="{FF2B5EF4-FFF2-40B4-BE49-F238E27FC236}">
              <a16:creationId xmlns:a16="http://schemas.microsoft.com/office/drawing/2014/main" id="{00000000-0008-0000-4400-00002D010000}"/>
            </a:ext>
          </a:extLst>
        </xdr:cNvPr>
        <xdr:cNvPicPr>
          <a:picLocks noChangeAspect="1"/>
        </xdr:cNvPicPr>
      </xdr:nvPicPr>
      <xdr:blipFill>
        <a:blip xmlns:r="http://schemas.openxmlformats.org/officeDocument/2006/relationships" r:embed="rId234"/>
        <a:stretch>
          <a:fillRect/>
        </a:stretch>
      </xdr:blipFill>
      <xdr:spPr>
        <a:xfrm>
          <a:off x="36195" y="828231770"/>
          <a:ext cx="2074545" cy="1798320"/>
        </a:xfrm>
        <a:prstGeom prst="rect">
          <a:avLst/>
        </a:prstGeom>
        <a:noFill/>
        <a:ln w="9525">
          <a:noFill/>
        </a:ln>
      </xdr:spPr>
    </xdr:pic>
    <xdr:clientData/>
  </xdr:twoCellAnchor>
  <xdr:twoCellAnchor editAs="oneCell">
    <xdr:from>
      <xdr:col>0</xdr:col>
      <xdr:colOff>98425</xdr:colOff>
      <xdr:row>459</xdr:row>
      <xdr:rowOff>53975</xdr:rowOff>
    </xdr:from>
    <xdr:to>
      <xdr:col>0</xdr:col>
      <xdr:colOff>2111375</xdr:colOff>
      <xdr:row>459</xdr:row>
      <xdr:rowOff>1837055</xdr:rowOff>
    </xdr:to>
    <xdr:pic>
      <xdr:nvPicPr>
        <xdr:cNvPr id="302" name="图片 301">
          <a:extLst>
            <a:ext uri="{FF2B5EF4-FFF2-40B4-BE49-F238E27FC236}">
              <a16:creationId xmlns:a16="http://schemas.microsoft.com/office/drawing/2014/main" id="{00000000-0008-0000-4400-00002E010000}"/>
            </a:ext>
          </a:extLst>
        </xdr:cNvPr>
        <xdr:cNvPicPr>
          <a:picLocks noChangeAspect="1"/>
        </xdr:cNvPicPr>
      </xdr:nvPicPr>
      <xdr:blipFill>
        <a:blip xmlns:r="http://schemas.openxmlformats.org/officeDocument/2006/relationships" r:embed="rId235"/>
        <a:stretch>
          <a:fillRect/>
        </a:stretch>
      </xdr:blipFill>
      <xdr:spPr>
        <a:xfrm>
          <a:off x="98425" y="830162170"/>
          <a:ext cx="2012950" cy="1783080"/>
        </a:xfrm>
        <a:prstGeom prst="rect">
          <a:avLst/>
        </a:prstGeom>
        <a:noFill/>
        <a:ln w="9525">
          <a:noFill/>
        </a:ln>
      </xdr:spPr>
    </xdr:pic>
    <xdr:clientData/>
  </xdr:twoCellAnchor>
  <xdr:twoCellAnchor editAs="oneCell">
    <xdr:from>
      <xdr:col>0</xdr:col>
      <xdr:colOff>9525</xdr:colOff>
      <xdr:row>460</xdr:row>
      <xdr:rowOff>91440</xdr:rowOff>
    </xdr:from>
    <xdr:to>
      <xdr:col>0</xdr:col>
      <xdr:colOff>2147570</xdr:colOff>
      <xdr:row>460</xdr:row>
      <xdr:rowOff>1826895</xdr:rowOff>
    </xdr:to>
    <xdr:pic>
      <xdr:nvPicPr>
        <xdr:cNvPr id="303" name="图片 302">
          <a:extLst>
            <a:ext uri="{FF2B5EF4-FFF2-40B4-BE49-F238E27FC236}">
              <a16:creationId xmlns:a16="http://schemas.microsoft.com/office/drawing/2014/main" id="{00000000-0008-0000-4400-00002F010000}"/>
            </a:ext>
          </a:extLst>
        </xdr:cNvPr>
        <xdr:cNvPicPr>
          <a:picLocks noChangeAspect="1"/>
        </xdr:cNvPicPr>
      </xdr:nvPicPr>
      <xdr:blipFill>
        <a:blip xmlns:r="http://schemas.openxmlformats.org/officeDocument/2006/relationships" r:embed="rId236"/>
        <a:stretch>
          <a:fillRect/>
        </a:stretch>
      </xdr:blipFill>
      <xdr:spPr>
        <a:xfrm>
          <a:off x="9525" y="832104635"/>
          <a:ext cx="2138045" cy="1735455"/>
        </a:xfrm>
        <a:prstGeom prst="rect">
          <a:avLst/>
        </a:prstGeom>
        <a:noFill/>
        <a:ln w="9525">
          <a:noFill/>
        </a:ln>
      </xdr:spPr>
    </xdr:pic>
    <xdr:clientData/>
  </xdr:twoCellAnchor>
  <xdr:twoCellAnchor editAs="oneCell">
    <xdr:from>
      <xdr:col>0</xdr:col>
      <xdr:colOff>24765</xdr:colOff>
      <xdr:row>461</xdr:row>
      <xdr:rowOff>120015</xdr:rowOff>
    </xdr:from>
    <xdr:to>
      <xdr:col>0</xdr:col>
      <xdr:colOff>2146935</xdr:colOff>
      <xdr:row>461</xdr:row>
      <xdr:rowOff>1838960</xdr:rowOff>
    </xdr:to>
    <xdr:pic>
      <xdr:nvPicPr>
        <xdr:cNvPr id="304" name="图片 303">
          <a:extLst>
            <a:ext uri="{FF2B5EF4-FFF2-40B4-BE49-F238E27FC236}">
              <a16:creationId xmlns:a16="http://schemas.microsoft.com/office/drawing/2014/main" id="{00000000-0008-0000-4400-000030010000}"/>
            </a:ext>
          </a:extLst>
        </xdr:cNvPr>
        <xdr:cNvPicPr>
          <a:picLocks noChangeAspect="1"/>
        </xdr:cNvPicPr>
      </xdr:nvPicPr>
      <xdr:blipFill>
        <a:blip xmlns:r="http://schemas.openxmlformats.org/officeDocument/2006/relationships" r:embed="rId237"/>
        <a:stretch>
          <a:fillRect/>
        </a:stretch>
      </xdr:blipFill>
      <xdr:spPr>
        <a:xfrm>
          <a:off x="24765" y="834038210"/>
          <a:ext cx="2122170" cy="1718945"/>
        </a:xfrm>
        <a:prstGeom prst="rect">
          <a:avLst/>
        </a:prstGeom>
        <a:noFill/>
        <a:ln w="9525">
          <a:noFill/>
        </a:ln>
      </xdr:spPr>
    </xdr:pic>
    <xdr:clientData/>
  </xdr:twoCellAnchor>
  <xdr:twoCellAnchor editAs="oneCell">
    <xdr:from>
      <xdr:col>0</xdr:col>
      <xdr:colOff>41275</xdr:colOff>
      <xdr:row>463</xdr:row>
      <xdr:rowOff>49530</xdr:rowOff>
    </xdr:from>
    <xdr:to>
      <xdr:col>0</xdr:col>
      <xdr:colOff>2125345</xdr:colOff>
      <xdr:row>463</xdr:row>
      <xdr:rowOff>1832610</xdr:rowOff>
    </xdr:to>
    <xdr:pic>
      <xdr:nvPicPr>
        <xdr:cNvPr id="311" name="图片 310">
          <a:extLst>
            <a:ext uri="{FF2B5EF4-FFF2-40B4-BE49-F238E27FC236}">
              <a16:creationId xmlns:a16="http://schemas.microsoft.com/office/drawing/2014/main" id="{00000000-0008-0000-4400-000037010000}"/>
            </a:ext>
          </a:extLst>
        </xdr:cNvPr>
        <xdr:cNvPicPr>
          <a:picLocks noChangeAspect="1"/>
        </xdr:cNvPicPr>
      </xdr:nvPicPr>
      <xdr:blipFill>
        <a:blip xmlns:r="http://schemas.openxmlformats.org/officeDocument/2006/relationships" r:embed="rId238"/>
        <a:stretch>
          <a:fillRect/>
        </a:stretch>
      </xdr:blipFill>
      <xdr:spPr>
        <a:xfrm>
          <a:off x="41275" y="837777725"/>
          <a:ext cx="2084070" cy="1783080"/>
        </a:xfrm>
        <a:prstGeom prst="rect">
          <a:avLst/>
        </a:prstGeom>
        <a:noFill/>
        <a:ln w="9525">
          <a:noFill/>
        </a:ln>
      </xdr:spPr>
    </xdr:pic>
    <xdr:clientData/>
  </xdr:twoCellAnchor>
  <xdr:twoCellAnchor editAs="oneCell">
    <xdr:from>
      <xdr:col>0</xdr:col>
      <xdr:colOff>27305</xdr:colOff>
      <xdr:row>462</xdr:row>
      <xdr:rowOff>62865</xdr:rowOff>
    </xdr:from>
    <xdr:to>
      <xdr:col>0</xdr:col>
      <xdr:colOff>2142490</xdr:colOff>
      <xdr:row>462</xdr:row>
      <xdr:rowOff>1865630</xdr:rowOff>
    </xdr:to>
    <xdr:pic>
      <xdr:nvPicPr>
        <xdr:cNvPr id="312" name="图片 311">
          <a:extLst>
            <a:ext uri="{FF2B5EF4-FFF2-40B4-BE49-F238E27FC236}">
              <a16:creationId xmlns:a16="http://schemas.microsoft.com/office/drawing/2014/main" id="{00000000-0008-0000-4400-000038010000}"/>
            </a:ext>
          </a:extLst>
        </xdr:cNvPr>
        <xdr:cNvPicPr>
          <a:picLocks noChangeAspect="1"/>
        </xdr:cNvPicPr>
      </xdr:nvPicPr>
      <xdr:blipFill>
        <a:blip xmlns:r="http://schemas.openxmlformats.org/officeDocument/2006/relationships" r:embed="rId239"/>
        <a:stretch>
          <a:fillRect/>
        </a:stretch>
      </xdr:blipFill>
      <xdr:spPr>
        <a:xfrm>
          <a:off x="27305" y="835886060"/>
          <a:ext cx="2115185" cy="1802765"/>
        </a:xfrm>
        <a:prstGeom prst="rect">
          <a:avLst/>
        </a:prstGeom>
        <a:noFill/>
        <a:ln w="9525">
          <a:noFill/>
        </a:ln>
      </xdr:spPr>
    </xdr:pic>
    <xdr:clientData/>
  </xdr:twoCellAnchor>
  <xdr:twoCellAnchor editAs="oneCell">
    <xdr:from>
      <xdr:col>0</xdr:col>
      <xdr:colOff>16510</xdr:colOff>
      <xdr:row>464</xdr:row>
      <xdr:rowOff>76200</xdr:rowOff>
    </xdr:from>
    <xdr:to>
      <xdr:col>0</xdr:col>
      <xdr:colOff>2115820</xdr:colOff>
      <xdr:row>464</xdr:row>
      <xdr:rowOff>1832610</xdr:rowOff>
    </xdr:to>
    <xdr:pic>
      <xdr:nvPicPr>
        <xdr:cNvPr id="313" name="图片 312">
          <a:extLst>
            <a:ext uri="{FF2B5EF4-FFF2-40B4-BE49-F238E27FC236}">
              <a16:creationId xmlns:a16="http://schemas.microsoft.com/office/drawing/2014/main" id="{00000000-0008-0000-4400-000039010000}"/>
            </a:ext>
          </a:extLst>
        </xdr:cNvPr>
        <xdr:cNvPicPr>
          <a:picLocks noChangeAspect="1"/>
        </xdr:cNvPicPr>
      </xdr:nvPicPr>
      <xdr:blipFill>
        <a:blip xmlns:r="http://schemas.openxmlformats.org/officeDocument/2006/relationships" r:embed="rId240"/>
        <a:stretch>
          <a:fillRect/>
        </a:stretch>
      </xdr:blipFill>
      <xdr:spPr>
        <a:xfrm>
          <a:off x="16510" y="839709395"/>
          <a:ext cx="2099310" cy="1756410"/>
        </a:xfrm>
        <a:prstGeom prst="rect">
          <a:avLst/>
        </a:prstGeom>
        <a:noFill/>
        <a:ln w="9525">
          <a:noFill/>
        </a:ln>
      </xdr:spPr>
    </xdr:pic>
    <xdr:clientData/>
  </xdr:twoCellAnchor>
  <xdr:twoCellAnchor editAs="oneCell">
    <xdr:from>
      <xdr:col>0</xdr:col>
      <xdr:colOff>635</xdr:colOff>
      <xdr:row>465</xdr:row>
      <xdr:rowOff>108585</xdr:rowOff>
    </xdr:from>
    <xdr:to>
      <xdr:col>0</xdr:col>
      <xdr:colOff>2110105</xdr:colOff>
      <xdr:row>465</xdr:row>
      <xdr:rowOff>1871345</xdr:rowOff>
    </xdr:to>
    <xdr:pic>
      <xdr:nvPicPr>
        <xdr:cNvPr id="314" name="图片 313">
          <a:extLst>
            <a:ext uri="{FF2B5EF4-FFF2-40B4-BE49-F238E27FC236}">
              <a16:creationId xmlns:a16="http://schemas.microsoft.com/office/drawing/2014/main" id="{00000000-0008-0000-4400-00003A010000}"/>
            </a:ext>
          </a:extLst>
        </xdr:cNvPr>
        <xdr:cNvPicPr>
          <a:picLocks noChangeAspect="1"/>
        </xdr:cNvPicPr>
      </xdr:nvPicPr>
      <xdr:blipFill>
        <a:blip xmlns:r="http://schemas.openxmlformats.org/officeDocument/2006/relationships" r:embed="rId241"/>
        <a:stretch>
          <a:fillRect/>
        </a:stretch>
      </xdr:blipFill>
      <xdr:spPr>
        <a:xfrm>
          <a:off x="635" y="841646780"/>
          <a:ext cx="2109470" cy="1762760"/>
        </a:xfrm>
        <a:prstGeom prst="rect">
          <a:avLst/>
        </a:prstGeom>
        <a:noFill/>
        <a:ln w="9525">
          <a:noFill/>
        </a:ln>
      </xdr:spPr>
    </xdr:pic>
    <xdr:clientData/>
  </xdr:twoCellAnchor>
  <xdr:twoCellAnchor editAs="oneCell">
    <xdr:from>
      <xdr:col>0</xdr:col>
      <xdr:colOff>635</xdr:colOff>
      <xdr:row>466</xdr:row>
      <xdr:rowOff>88900</xdr:rowOff>
    </xdr:from>
    <xdr:to>
      <xdr:col>0</xdr:col>
      <xdr:colOff>2152015</xdr:colOff>
      <xdr:row>466</xdr:row>
      <xdr:rowOff>1821180</xdr:rowOff>
    </xdr:to>
    <xdr:pic>
      <xdr:nvPicPr>
        <xdr:cNvPr id="315" name="图片 314">
          <a:extLst>
            <a:ext uri="{FF2B5EF4-FFF2-40B4-BE49-F238E27FC236}">
              <a16:creationId xmlns:a16="http://schemas.microsoft.com/office/drawing/2014/main" id="{00000000-0008-0000-4400-00003B010000}"/>
            </a:ext>
          </a:extLst>
        </xdr:cNvPr>
        <xdr:cNvPicPr>
          <a:picLocks noChangeAspect="1"/>
        </xdr:cNvPicPr>
      </xdr:nvPicPr>
      <xdr:blipFill>
        <a:blip xmlns:r="http://schemas.openxmlformats.org/officeDocument/2006/relationships" r:embed="rId242"/>
        <a:stretch>
          <a:fillRect/>
        </a:stretch>
      </xdr:blipFill>
      <xdr:spPr>
        <a:xfrm>
          <a:off x="635" y="843532095"/>
          <a:ext cx="2151380" cy="1732280"/>
        </a:xfrm>
        <a:prstGeom prst="rect">
          <a:avLst/>
        </a:prstGeom>
        <a:noFill/>
        <a:ln w="9525">
          <a:noFill/>
        </a:ln>
      </xdr:spPr>
    </xdr:pic>
    <xdr:clientData/>
  </xdr:twoCellAnchor>
  <xdr:twoCellAnchor editAs="oneCell">
    <xdr:from>
      <xdr:col>0</xdr:col>
      <xdr:colOff>48895</xdr:colOff>
      <xdr:row>467</xdr:row>
      <xdr:rowOff>90170</xdr:rowOff>
    </xdr:from>
    <xdr:to>
      <xdr:col>0</xdr:col>
      <xdr:colOff>2112645</xdr:colOff>
      <xdr:row>467</xdr:row>
      <xdr:rowOff>1822450</xdr:rowOff>
    </xdr:to>
    <xdr:pic>
      <xdr:nvPicPr>
        <xdr:cNvPr id="316" name="图片 315">
          <a:extLst>
            <a:ext uri="{FF2B5EF4-FFF2-40B4-BE49-F238E27FC236}">
              <a16:creationId xmlns:a16="http://schemas.microsoft.com/office/drawing/2014/main" id="{00000000-0008-0000-4400-00003C010000}"/>
            </a:ext>
          </a:extLst>
        </xdr:cNvPr>
        <xdr:cNvPicPr>
          <a:picLocks noChangeAspect="1"/>
        </xdr:cNvPicPr>
      </xdr:nvPicPr>
      <xdr:blipFill>
        <a:blip xmlns:r="http://schemas.openxmlformats.org/officeDocument/2006/relationships" r:embed="rId243"/>
        <a:stretch>
          <a:fillRect/>
        </a:stretch>
      </xdr:blipFill>
      <xdr:spPr>
        <a:xfrm>
          <a:off x="48895" y="845438365"/>
          <a:ext cx="2063750" cy="1732280"/>
        </a:xfrm>
        <a:prstGeom prst="rect">
          <a:avLst/>
        </a:prstGeom>
        <a:noFill/>
        <a:ln w="9525">
          <a:noFill/>
        </a:ln>
      </xdr:spPr>
    </xdr:pic>
    <xdr:clientData/>
  </xdr:twoCellAnchor>
  <xdr:twoCellAnchor editAs="oneCell">
    <xdr:from>
      <xdr:col>0</xdr:col>
      <xdr:colOff>9525</xdr:colOff>
      <xdr:row>468</xdr:row>
      <xdr:rowOff>89535</xdr:rowOff>
    </xdr:from>
    <xdr:to>
      <xdr:col>0</xdr:col>
      <xdr:colOff>2122170</xdr:colOff>
      <xdr:row>468</xdr:row>
      <xdr:rowOff>1806575</xdr:rowOff>
    </xdr:to>
    <xdr:pic>
      <xdr:nvPicPr>
        <xdr:cNvPr id="317" name="图片 316">
          <a:extLst>
            <a:ext uri="{FF2B5EF4-FFF2-40B4-BE49-F238E27FC236}">
              <a16:creationId xmlns:a16="http://schemas.microsoft.com/office/drawing/2014/main" id="{00000000-0008-0000-4400-00003D010000}"/>
            </a:ext>
          </a:extLst>
        </xdr:cNvPr>
        <xdr:cNvPicPr>
          <a:picLocks noChangeAspect="1"/>
        </xdr:cNvPicPr>
      </xdr:nvPicPr>
      <xdr:blipFill>
        <a:blip xmlns:r="http://schemas.openxmlformats.org/officeDocument/2006/relationships" r:embed="rId244"/>
        <a:stretch>
          <a:fillRect/>
        </a:stretch>
      </xdr:blipFill>
      <xdr:spPr>
        <a:xfrm>
          <a:off x="9525" y="847342730"/>
          <a:ext cx="2112645" cy="1717040"/>
        </a:xfrm>
        <a:prstGeom prst="rect">
          <a:avLst/>
        </a:prstGeom>
        <a:noFill/>
        <a:ln w="9525">
          <a:noFill/>
        </a:ln>
      </xdr:spPr>
    </xdr:pic>
    <xdr:clientData/>
  </xdr:twoCellAnchor>
  <xdr:twoCellAnchor editAs="oneCell">
    <xdr:from>
      <xdr:col>0</xdr:col>
      <xdr:colOff>15240</xdr:colOff>
      <xdr:row>469</xdr:row>
      <xdr:rowOff>69215</xdr:rowOff>
    </xdr:from>
    <xdr:to>
      <xdr:col>0</xdr:col>
      <xdr:colOff>2132330</xdr:colOff>
      <xdr:row>469</xdr:row>
      <xdr:rowOff>1842135</xdr:rowOff>
    </xdr:to>
    <xdr:pic>
      <xdr:nvPicPr>
        <xdr:cNvPr id="318" name="图片 317">
          <a:extLst>
            <a:ext uri="{FF2B5EF4-FFF2-40B4-BE49-F238E27FC236}">
              <a16:creationId xmlns:a16="http://schemas.microsoft.com/office/drawing/2014/main" id="{00000000-0008-0000-4400-00003E010000}"/>
            </a:ext>
          </a:extLst>
        </xdr:cNvPr>
        <xdr:cNvPicPr>
          <a:picLocks noChangeAspect="1"/>
        </xdr:cNvPicPr>
      </xdr:nvPicPr>
      <xdr:blipFill>
        <a:blip xmlns:r="http://schemas.openxmlformats.org/officeDocument/2006/relationships" r:embed="rId245"/>
        <a:stretch>
          <a:fillRect/>
        </a:stretch>
      </xdr:blipFill>
      <xdr:spPr>
        <a:xfrm>
          <a:off x="15240" y="849227410"/>
          <a:ext cx="2117090" cy="1772920"/>
        </a:xfrm>
        <a:prstGeom prst="rect">
          <a:avLst/>
        </a:prstGeom>
        <a:noFill/>
        <a:ln w="9525">
          <a:noFill/>
        </a:ln>
      </xdr:spPr>
    </xdr:pic>
    <xdr:clientData/>
  </xdr:twoCellAnchor>
  <xdr:twoCellAnchor editAs="oneCell">
    <xdr:from>
      <xdr:col>0</xdr:col>
      <xdr:colOff>85090</xdr:colOff>
      <xdr:row>480</xdr:row>
      <xdr:rowOff>15875</xdr:rowOff>
    </xdr:from>
    <xdr:to>
      <xdr:col>0</xdr:col>
      <xdr:colOff>2031365</xdr:colOff>
      <xdr:row>480</xdr:row>
      <xdr:rowOff>1863090</xdr:rowOff>
    </xdr:to>
    <xdr:pic>
      <xdr:nvPicPr>
        <xdr:cNvPr id="319" name="图片 318">
          <a:extLst>
            <a:ext uri="{FF2B5EF4-FFF2-40B4-BE49-F238E27FC236}">
              <a16:creationId xmlns:a16="http://schemas.microsoft.com/office/drawing/2014/main" id="{00000000-0008-0000-4400-00003F010000}"/>
            </a:ext>
          </a:extLst>
        </xdr:cNvPr>
        <xdr:cNvPicPr>
          <a:picLocks noChangeAspect="1"/>
        </xdr:cNvPicPr>
      </xdr:nvPicPr>
      <xdr:blipFill>
        <a:blip xmlns:r="http://schemas.openxmlformats.org/officeDocument/2006/relationships" r:embed="rId246"/>
        <a:stretch>
          <a:fillRect/>
        </a:stretch>
      </xdr:blipFill>
      <xdr:spPr>
        <a:xfrm>
          <a:off x="85090" y="870129070"/>
          <a:ext cx="1946275" cy="1847215"/>
        </a:xfrm>
        <a:prstGeom prst="rect">
          <a:avLst/>
        </a:prstGeom>
        <a:noFill/>
        <a:ln w="9525">
          <a:noFill/>
        </a:ln>
      </xdr:spPr>
    </xdr:pic>
    <xdr:clientData/>
  </xdr:twoCellAnchor>
  <xdr:twoCellAnchor editAs="oneCell">
    <xdr:from>
      <xdr:col>0</xdr:col>
      <xdr:colOff>45085</xdr:colOff>
      <xdr:row>481</xdr:row>
      <xdr:rowOff>28575</xdr:rowOff>
    </xdr:from>
    <xdr:to>
      <xdr:col>0</xdr:col>
      <xdr:colOff>2087880</xdr:colOff>
      <xdr:row>481</xdr:row>
      <xdr:rowOff>1857375</xdr:rowOff>
    </xdr:to>
    <xdr:pic>
      <xdr:nvPicPr>
        <xdr:cNvPr id="320" name="图片 319">
          <a:extLst>
            <a:ext uri="{FF2B5EF4-FFF2-40B4-BE49-F238E27FC236}">
              <a16:creationId xmlns:a16="http://schemas.microsoft.com/office/drawing/2014/main" id="{00000000-0008-0000-4400-000040010000}"/>
            </a:ext>
          </a:extLst>
        </xdr:cNvPr>
        <xdr:cNvPicPr>
          <a:picLocks noChangeAspect="1"/>
        </xdr:cNvPicPr>
      </xdr:nvPicPr>
      <xdr:blipFill>
        <a:blip xmlns:r="http://schemas.openxmlformats.org/officeDocument/2006/relationships" r:embed="rId247"/>
        <a:stretch>
          <a:fillRect/>
        </a:stretch>
      </xdr:blipFill>
      <xdr:spPr>
        <a:xfrm>
          <a:off x="45085" y="872046770"/>
          <a:ext cx="2042795" cy="1828800"/>
        </a:xfrm>
        <a:prstGeom prst="rect">
          <a:avLst/>
        </a:prstGeom>
        <a:noFill/>
        <a:ln w="9525">
          <a:noFill/>
        </a:ln>
      </xdr:spPr>
    </xdr:pic>
    <xdr:clientData/>
  </xdr:twoCellAnchor>
  <xdr:twoCellAnchor editAs="oneCell">
    <xdr:from>
      <xdr:col>0</xdr:col>
      <xdr:colOff>635</xdr:colOff>
      <xdr:row>485</xdr:row>
      <xdr:rowOff>200025</xdr:rowOff>
    </xdr:from>
    <xdr:to>
      <xdr:col>0</xdr:col>
      <xdr:colOff>2146300</xdr:colOff>
      <xdr:row>485</xdr:row>
      <xdr:rowOff>1767840</xdr:rowOff>
    </xdr:to>
    <xdr:pic>
      <xdr:nvPicPr>
        <xdr:cNvPr id="321" name="图片 320">
          <a:extLst>
            <a:ext uri="{FF2B5EF4-FFF2-40B4-BE49-F238E27FC236}">
              <a16:creationId xmlns:a16="http://schemas.microsoft.com/office/drawing/2014/main" id="{00000000-0008-0000-4400-000041010000}"/>
            </a:ext>
          </a:extLst>
        </xdr:cNvPr>
        <xdr:cNvPicPr>
          <a:picLocks noChangeAspect="1"/>
        </xdr:cNvPicPr>
      </xdr:nvPicPr>
      <xdr:blipFill>
        <a:blip xmlns:r="http://schemas.openxmlformats.org/officeDocument/2006/relationships" r:embed="rId248"/>
        <a:stretch>
          <a:fillRect/>
        </a:stretch>
      </xdr:blipFill>
      <xdr:spPr>
        <a:xfrm>
          <a:off x="635" y="879838220"/>
          <a:ext cx="2145665" cy="1567815"/>
        </a:xfrm>
        <a:prstGeom prst="rect">
          <a:avLst/>
        </a:prstGeom>
        <a:noFill/>
        <a:ln w="9525">
          <a:noFill/>
        </a:ln>
      </xdr:spPr>
    </xdr:pic>
    <xdr:clientData/>
  </xdr:twoCellAnchor>
  <xdr:twoCellAnchor editAs="oneCell">
    <xdr:from>
      <xdr:col>0</xdr:col>
      <xdr:colOff>120015</xdr:colOff>
      <xdr:row>482</xdr:row>
      <xdr:rowOff>35560</xdr:rowOff>
    </xdr:from>
    <xdr:to>
      <xdr:col>0</xdr:col>
      <xdr:colOff>2054225</xdr:colOff>
      <xdr:row>482</xdr:row>
      <xdr:rowOff>1867535</xdr:rowOff>
    </xdr:to>
    <xdr:pic>
      <xdr:nvPicPr>
        <xdr:cNvPr id="322" name="图片 321">
          <a:extLst>
            <a:ext uri="{FF2B5EF4-FFF2-40B4-BE49-F238E27FC236}">
              <a16:creationId xmlns:a16="http://schemas.microsoft.com/office/drawing/2014/main" id="{00000000-0008-0000-4400-000042010000}"/>
            </a:ext>
          </a:extLst>
        </xdr:cNvPr>
        <xdr:cNvPicPr>
          <a:picLocks noChangeAspect="1"/>
        </xdr:cNvPicPr>
      </xdr:nvPicPr>
      <xdr:blipFill>
        <a:blip xmlns:r="http://schemas.openxmlformats.org/officeDocument/2006/relationships" r:embed="rId249"/>
        <a:stretch>
          <a:fillRect/>
        </a:stretch>
      </xdr:blipFill>
      <xdr:spPr>
        <a:xfrm>
          <a:off x="120015" y="873958755"/>
          <a:ext cx="1934210" cy="1831975"/>
        </a:xfrm>
        <a:prstGeom prst="rect">
          <a:avLst/>
        </a:prstGeom>
        <a:noFill/>
        <a:ln w="9525">
          <a:noFill/>
        </a:ln>
      </xdr:spPr>
    </xdr:pic>
    <xdr:clientData/>
  </xdr:twoCellAnchor>
  <xdr:twoCellAnchor editAs="oneCell">
    <xdr:from>
      <xdr:col>0</xdr:col>
      <xdr:colOff>9525</xdr:colOff>
      <xdr:row>484</xdr:row>
      <xdr:rowOff>164465</xdr:rowOff>
    </xdr:from>
    <xdr:to>
      <xdr:col>0</xdr:col>
      <xdr:colOff>2126615</xdr:colOff>
      <xdr:row>484</xdr:row>
      <xdr:rowOff>1665605</xdr:rowOff>
    </xdr:to>
    <xdr:pic>
      <xdr:nvPicPr>
        <xdr:cNvPr id="323" name="图片 322">
          <a:extLst>
            <a:ext uri="{FF2B5EF4-FFF2-40B4-BE49-F238E27FC236}">
              <a16:creationId xmlns:a16="http://schemas.microsoft.com/office/drawing/2014/main" id="{00000000-0008-0000-4400-000043010000}"/>
            </a:ext>
          </a:extLst>
        </xdr:cNvPr>
        <xdr:cNvPicPr>
          <a:picLocks noChangeAspect="1"/>
        </xdr:cNvPicPr>
      </xdr:nvPicPr>
      <xdr:blipFill>
        <a:blip xmlns:r="http://schemas.openxmlformats.org/officeDocument/2006/relationships" r:embed="rId250"/>
        <a:stretch>
          <a:fillRect/>
        </a:stretch>
      </xdr:blipFill>
      <xdr:spPr>
        <a:xfrm>
          <a:off x="9525" y="877897660"/>
          <a:ext cx="2117090" cy="1501140"/>
        </a:xfrm>
        <a:prstGeom prst="rect">
          <a:avLst/>
        </a:prstGeom>
        <a:noFill/>
        <a:ln w="9525">
          <a:noFill/>
        </a:ln>
      </xdr:spPr>
    </xdr:pic>
    <xdr:clientData/>
  </xdr:twoCellAnchor>
  <xdr:twoCellAnchor editAs="oneCell">
    <xdr:from>
      <xdr:col>0</xdr:col>
      <xdr:colOff>9525</xdr:colOff>
      <xdr:row>488</xdr:row>
      <xdr:rowOff>256540</xdr:rowOff>
    </xdr:from>
    <xdr:to>
      <xdr:col>0</xdr:col>
      <xdr:colOff>2137410</xdr:colOff>
      <xdr:row>488</xdr:row>
      <xdr:rowOff>1710690</xdr:rowOff>
    </xdr:to>
    <xdr:pic>
      <xdr:nvPicPr>
        <xdr:cNvPr id="324" name="图片 323">
          <a:extLst>
            <a:ext uri="{FF2B5EF4-FFF2-40B4-BE49-F238E27FC236}">
              <a16:creationId xmlns:a16="http://schemas.microsoft.com/office/drawing/2014/main" id="{00000000-0008-0000-4400-000044010000}"/>
            </a:ext>
          </a:extLst>
        </xdr:cNvPr>
        <xdr:cNvPicPr>
          <a:picLocks noChangeAspect="1"/>
        </xdr:cNvPicPr>
      </xdr:nvPicPr>
      <xdr:blipFill>
        <a:blip xmlns:r="http://schemas.openxmlformats.org/officeDocument/2006/relationships" r:embed="rId251"/>
        <a:stretch>
          <a:fillRect/>
        </a:stretch>
      </xdr:blipFill>
      <xdr:spPr>
        <a:xfrm>
          <a:off x="9525" y="885609735"/>
          <a:ext cx="2127885" cy="1454150"/>
        </a:xfrm>
        <a:prstGeom prst="rect">
          <a:avLst/>
        </a:prstGeom>
        <a:noFill/>
        <a:ln w="9525">
          <a:noFill/>
        </a:ln>
      </xdr:spPr>
    </xdr:pic>
    <xdr:clientData/>
  </xdr:twoCellAnchor>
  <xdr:twoCellAnchor editAs="oneCell">
    <xdr:from>
      <xdr:col>0</xdr:col>
      <xdr:colOff>121285</xdr:colOff>
      <xdr:row>489</xdr:row>
      <xdr:rowOff>41275</xdr:rowOff>
    </xdr:from>
    <xdr:to>
      <xdr:col>0</xdr:col>
      <xdr:colOff>2100580</xdr:colOff>
      <xdr:row>489</xdr:row>
      <xdr:rowOff>1863090</xdr:rowOff>
    </xdr:to>
    <xdr:pic>
      <xdr:nvPicPr>
        <xdr:cNvPr id="325" name="图片 324">
          <a:extLst>
            <a:ext uri="{FF2B5EF4-FFF2-40B4-BE49-F238E27FC236}">
              <a16:creationId xmlns:a16="http://schemas.microsoft.com/office/drawing/2014/main" id="{00000000-0008-0000-4400-000045010000}"/>
            </a:ext>
          </a:extLst>
        </xdr:cNvPr>
        <xdr:cNvPicPr>
          <a:picLocks noChangeAspect="1"/>
        </xdr:cNvPicPr>
      </xdr:nvPicPr>
      <xdr:blipFill>
        <a:blip xmlns:r="http://schemas.openxmlformats.org/officeDocument/2006/relationships" r:embed="rId252"/>
        <a:stretch>
          <a:fillRect/>
        </a:stretch>
      </xdr:blipFill>
      <xdr:spPr>
        <a:xfrm>
          <a:off x="121285" y="887299470"/>
          <a:ext cx="1979295" cy="1821815"/>
        </a:xfrm>
        <a:prstGeom prst="rect">
          <a:avLst/>
        </a:prstGeom>
        <a:noFill/>
        <a:ln w="9525">
          <a:noFill/>
        </a:ln>
      </xdr:spPr>
    </xdr:pic>
    <xdr:clientData/>
  </xdr:twoCellAnchor>
  <xdr:twoCellAnchor editAs="oneCell">
    <xdr:from>
      <xdr:col>0</xdr:col>
      <xdr:colOff>28575</xdr:colOff>
      <xdr:row>490</xdr:row>
      <xdr:rowOff>128270</xdr:rowOff>
    </xdr:from>
    <xdr:to>
      <xdr:col>0</xdr:col>
      <xdr:colOff>2121535</xdr:colOff>
      <xdr:row>490</xdr:row>
      <xdr:rowOff>1732915</xdr:rowOff>
    </xdr:to>
    <xdr:pic>
      <xdr:nvPicPr>
        <xdr:cNvPr id="326" name="图片 325">
          <a:extLst>
            <a:ext uri="{FF2B5EF4-FFF2-40B4-BE49-F238E27FC236}">
              <a16:creationId xmlns:a16="http://schemas.microsoft.com/office/drawing/2014/main" id="{00000000-0008-0000-4400-000046010000}"/>
            </a:ext>
          </a:extLst>
        </xdr:cNvPr>
        <xdr:cNvPicPr>
          <a:picLocks noChangeAspect="1"/>
        </xdr:cNvPicPr>
      </xdr:nvPicPr>
      <xdr:blipFill>
        <a:blip xmlns:r="http://schemas.openxmlformats.org/officeDocument/2006/relationships" r:embed="rId253"/>
        <a:stretch>
          <a:fillRect/>
        </a:stretch>
      </xdr:blipFill>
      <xdr:spPr>
        <a:xfrm>
          <a:off x="28575" y="889291465"/>
          <a:ext cx="2092960" cy="1604645"/>
        </a:xfrm>
        <a:prstGeom prst="rect">
          <a:avLst/>
        </a:prstGeom>
        <a:noFill/>
        <a:ln w="9525">
          <a:noFill/>
        </a:ln>
      </xdr:spPr>
    </xdr:pic>
    <xdr:clientData/>
  </xdr:twoCellAnchor>
  <xdr:twoCellAnchor editAs="oneCell">
    <xdr:from>
      <xdr:col>0</xdr:col>
      <xdr:colOff>5080</xdr:colOff>
      <xdr:row>491</xdr:row>
      <xdr:rowOff>135255</xdr:rowOff>
    </xdr:from>
    <xdr:to>
      <xdr:col>0</xdr:col>
      <xdr:colOff>2136140</xdr:colOff>
      <xdr:row>491</xdr:row>
      <xdr:rowOff>1802130</xdr:rowOff>
    </xdr:to>
    <xdr:pic>
      <xdr:nvPicPr>
        <xdr:cNvPr id="327" name="图片 326">
          <a:extLst>
            <a:ext uri="{FF2B5EF4-FFF2-40B4-BE49-F238E27FC236}">
              <a16:creationId xmlns:a16="http://schemas.microsoft.com/office/drawing/2014/main" id="{00000000-0008-0000-4400-000047010000}"/>
            </a:ext>
          </a:extLst>
        </xdr:cNvPr>
        <xdr:cNvPicPr>
          <a:picLocks noChangeAspect="1"/>
        </xdr:cNvPicPr>
      </xdr:nvPicPr>
      <xdr:blipFill>
        <a:blip xmlns:r="http://schemas.openxmlformats.org/officeDocument/2006/relationships" r:embed="rId254"/>
        <a:stretch>
          <a:fillRect/>
        </a:stretch>
      </xdr:blipFill>
      <xdr:spPr>
        <a:xfrm>
          <a:off x="5080" y="891203450"/>
          <a:ext cx="2131060" cy="1666875"/>
        </a:xfrm>
        <a:prstGeom prst="rect">
          <a:avLst/>
        </a:prstGeom>
        <a:noFill/>
        <a:ln w="9525">
          <a:noFill/>
        </a:ln>
      </xdr:spPr>
    </xdr:pic>
    <xdr:clientData/>
  </xdr:twoCellAnchor>
  <xdr:twoCellAnchor editAs="oneCell">
    <xdr:from>
      <xdr:col>0</xdr:col>
      <xdr:colOff>635</xdr:colOff>
      <xdr:row>492</xdr:row>
      <xdr:rowOff>236855</xdr:rowOff>
    </xdr:from>
    <xdr:to>
      <xdr:col>0</xdr:col>
      <xdr:colOff>2114550</xdr:colOff>
      <xdr:row>492</xdr:row>
      <xdr:rowOff>1744980</xdr:rowOff>
    </xdr:to>
    <xdr:pic>
      <xdr:nvPicPr>
        <xdr:cNvPr id="328" name="图片 327">
          <a:extLst>
            <a:ext uri="{FF2B5EF4-FFF2-40B4-BE49-F238E27FC236}">
              <a16:creationId xmlns:a16="http://schemas.microsoft.com/office/drawing/2014/main" id="{00000000-0008-0000-4400-000048010000}"/>
            </a:ext>
          </a:extLst>
        </xdr:cNvPr>
        <xdr:cNvPicPr>
          <a:picLocks noChangeAspect="1"/>
        </xdr:cNvPicPr>
      </xdr:nvPicPr>
      <xdr:blipFill>
        <a:blip xmlns:r="http://schemas.openxmlformats.org/officeDocument/2006/relationships" r:embed="rId255"/>
        <a:stretch>
          <a:fillRect/>
        </a:stretch>
      </xdr:blipFill>
      <xdr:spPr>
        <a:xfrm>
          <a:off x="635" y="893210050"/>
          <a:ext cx="2113915" cy="1508125"/>
        </a:xfrm>
        <a:prstGeom prst="rect">
          <a:avLst/>
        </a:prstGeom>
        <a:noFill/>
        <a:ln w="9525">
          <a:noFill/>
        </a:ln>
      </xdr:spPr>
    </xdr:pic>
    <xdr:clientData/>
  </xdr:twoCellAnchor>
  <xdr:twoCellAnchor editAs="oneCell">
    <xdr:from>
      <xdr:col>0</xdr:col>
      <xdr:colOff>635</xdr:colOff>
      <xdr:row>487</xdr:row>
      <xdr:rowOff>334645</xdr:rowOff>
    </xdr:from>
    <xdr:to>
      <xdr:col>0</xdr:col>
      <xdr:colOff>2129155</xdr:colOff>
      <xdr:row>487</xdr:row>
      <xdr:rowOff>1663700</xdr:rowOff>
    </xdr:to>
    <xdr:pic>
      <xdr:nvPicPr>
        <xdr:cNvPr id="329" name="图片 328">
          <a:extLst>
            <a:ext uri="{FF2B5EF4-FFF2-40B4-BE49-F238E27FC236}">
              <a16:creationId xmlns:a16="http://schemas.microsoft.com/office/drawing/2014/main" id="{00000000-0008-0000-4400-000049010000}"/>
            </a:ext>
          </a:extLst>
        </xdr:cNvPr>
        <xdr:cNvPicPr>
          <a:picLocks noChangeAspect="1"/>
        </xdr:cNvPicPr>
      </xdr:nvPicPr>
      <xdr:blipFill>
        <a:blip xmlns:r="http://schemas.openxmlformats.org/officeDocument/2006/relationships" r:embed="rId256"/>
        <a:stretch>
          <a:fillRect/>
        </a:stretch>
      </xdr:blipFill>
      <xdr:spPr>
        <a:xfrm>
          <a:off x="635" y="883782840"/>
          <a:ext cx="2128520" cy="1329055"/>
        </a:xfrm>
        <a:prstGeom prst="rect">
          <a:avLst/>
        </a:prstGeom>
        <a:noFill/>
        <a:ln w="9525">
          <a:noFill/>
        </a:ln>
      </xdr:spPr>
    </xdr:pic>
    <xdr:clientData/>
  </xdr:twoCellAnchor>
  <xdr:twoCellAnchor editAs="oneCell">
    <xdr:from>
      <xdr:col>0</xdr:col>
      <xdr:colOff>9525</xdr:colOff>
      <xdr:row>474</xdr:row>
      <xdr:rowOff>137795</xdr:rowOff>
    </xdr:from>
    <xdr:to>
      <xdr:col>0</xdr:col>
      <xdr:colOff>2118360</xdr:colOff>
      <xdr:row>474</xdr:row>
      <xdr:rowOff>1791335</xdr:rowOff>
    </xdr:to>
    <xdr:pic>
      <xdr:nvPicPr>
        <xdr:cNvPr id="330" name="ID_43016483D36441C2AE31ACA9BB2A5F70" descr="2260cacd42aa73cdfc5dd99f6dcfccd">
          <a:extLst>
            <a:ext uri="{FF2B5EF4-FFF2-40B4-BE49-F238E27FC236}">
              <a16:creationId xmlns:a16="http://schemas.microsoft.com/office/drawing/2014/main" id="{00000000-0008-0000-4400-00004A010000}"/>
            </a:ext>
          </a:extLst>
        </xdr:cNvPr>
        <xdr:cNvPicPr>
          <a:picLocks noChangeAspect="1"/>
        </xdr:cNvPicPr>
      </xdr:nvPicPr>
      <xdr:blipFill>
        <a:blip xmlns:r="http://schemas.openxmlformats.org/officeDocument/2006/relationships" r:embed="rId257"/>
        <a:stretch>
          <a:fillRect/>
        </a:stretch>
      </xdr:blipFill>
      <xdr:spPr>
        <a:xfrm>
          <a:off x="9525" y="858820990"/>
          <a:ext cx="2108835" cy="1653540"/>
        </a:xfrm>
        <a:prstGeom prst="rect">
          <a:avLst/>
        </a:prstGeom>
      </xdr:spPr>
    </xdr:pic>
    <xdr:clientData/>
  </xdr:twoCellAnchor>
  <xdr:twoCellAnchor editAs="oneCell">
    <xdr:from>
      <xdr:col>0</xdr:col>
      <xdr:colOff>9525</xdr:colOff>
      <xdr:row>476</xdr:row>
      <xdr:rowOff>189230</xdr:rowOff>
    </xdr:from>
    <xdr:to>
      <xdr:col>0</xdr:col>
      <xdr:colOff>2148840</xdr:colOff>
      <xdr:row>476</xdr:row>
      <xdr:rowOff>1717040</xdr:rowOff>
    </xdr:to>
    <xdr:pic>
      <xdr:nvPicPr>
        <xdr:cNvPr id="331" name="ID_4373599A2EC24CD791BDBA25238B5F40" descr="ad97c8220715e3d9dcf1a6d958cb1b9">
          <a:extLst>
            <a:ext uri="{FF2B5EF4-FFF2-40B4-BE49-F238E27FC236}">
              <a16:creationId xmlns:a16="http://schemas.microsoft.com/office/drawing/2014/main" id="{00000000-0008-0000-4400-00004B010000}"/>
            </a:ext>
          </a:extLst>
        </xdr:cNvPr>
        <xdr:cNvPicPr>
          <a:picLocks noChangeAspect="1"/>
        </xdr:cNvPicPr>
      </xdr:nvPicPr>
      <xdr:blipFill>
        <a:blip xmlns:r="http://schemas.openxmlformats.org/officeDocument/2006/relationships" r:embed="rId258"/>
        <a:stretch>
          <a:fillRect/>
        </a:stretch>
      </xdr:blipFill>
      <xdr:spPr>
        <a:xfrm>
          <a:off x="9525" y="862682425"/>
          <a:ext cx="2139315" cy="1527810"/>
        </a:xfrm>
        <a:prstGeom prst="rect">
          <a:avLst/>
        </a:prstGeom>
      </xdr:spPr>
    </xdr:pic>
    <xdr:clientData/>
  </xdr:twoCellAnchor>
  <xdr:twoCellAnchor editAs="oneCell">
    <xdr:from>
      <xdr:col>0</xdr:col>
      <xdr:colOff>9525</xdr:colOff>
      <xdr:row>477</xdr:row>
      <xdr:rowOff>196850</xdr:rowOff>
    </xdr:from>
    <xdr:to>
      <xdr:col>0</xdr:col>
      <xdr:colOff>2134235</xdr:colOff>
      <xdr:row>477</xdr:row>
      <xdr:rowOff>1734820</xdr:rowOff>
    </xdr:to>
    <xdr:pic>
      <xdr:nvPicPr>
        <xdr:cNvPr id="332" name="ID_5EDC7F5FB02D40D09FAC862AEAF7C69C" descr="715040b001dcaefb75502cd4b74041d">
          <a:extLst>
            <a:ext uri="{FF2B5EF4-FFF2-40B4-BE49-F238E27FC236}">
              <a16:creationId xmlns:a16="http://schemas.microsoft.com/office/drawing/2014/main" id="{00000000-0008-0000-4400-00004C010000}"/>
            </a:ext>
          </a:extLst>
        </xdr:cNvPr>
        <xdr:cNvPicPr>
          <a:picLocks noChangeAspect="1"/>
        </xdr:cNvPicPr>
      </xdr:nvPicPr>
      <xdr:blipFill>
        <a:blip xmlns:r="http://schemas.openxmlformats.org/officeDocument/2006/relationships" r:embed="rId259"/>
        <a:stretch>
          <a:fillRect/>
        </a:stretch>
      </xdr:blipFill>
      <xdr:spPr>
        <a:xfrm>
          <a:off x="9525" y="864595045"/>
          <a:ext cx="2124710" cy="1537970"/>
        </a:xfrm>
        <a:prstGeom prst="rect">
          <a:avLst/>
        </a:prstGeom>
      </xdr:spPr>
    </xdr:pic>
    <xdr:clientData/>
  </xdr:twoCellAnchor>
  <xdr:twoCellAnchor editAs="oneCell">
    <xdr:from>
      <xdr:col>0</xdr:col>
      <xdr:colOff>635</xdr:colOff>
      <xdr:row>470</xdr:row>
      <xdr:rowOff>141605</xdr:rowOff>
    </xdr:from>
    <xdr:to>
      <xdr:col>0</xdr:col>
      <xdr:colOff>2122170</xdr:colOff>
      <xdr:row>470</xdr:row>
      <xdr:rowOff>1811020</xdr:rowOff>
    </xdr:to>
    <xdr:pic>
      <xdr:nvPicPr>
        <xdr:cNvPr id="333" name="图片 332">
          <a:extLst>
            <a:ext uri="{FF2B5EF4-FFF2-40B4-BE49-F238E27FC236}">
              <a16:creationId xmlns:a16="http://schemas.microsoft.com/office/drawing/2014/main" id="{00000000-0008-0000-4400-00004D010000}"/>
            </a:ext>
          </a:extLst>
        </xdr:cNvPr>
        <xdr:cNvPicPr>
          <a:picLocks noChangeAspect="1"/>
        </xdr:cNvPicPr>
      </xdr:nvPicPr>
      <xdr:blipFill>
        <a:blip xmlns:r="http://schemas.openxmlformats.org/officeDocument/2006/relationships" r:embed="rId260"/>
        <a:stretch>
          <a:fillRect/>
        </a:stretch>
      </xdr:blipFill>
      <xdr:spPr>
        <a:xfrm>
          <a:off x="635" y="851204800"/>
          <a:ext cx="2121535" cy="1669415"/>
        </a:xfrm>
        <a:prstGeom prst="rect">
          <a:avLst/>
        </a:prstGeom>
        <a:noFill/>
        <a:ln w="9525">
          <a:noFill/>
        </a:ln>
      </xdr:spPr>
    </xdr:pic>
    <xdr:clientData/>
  </xdr:twoCellAnchor>
  <xdr:twoCellAnchor editAs="oneCell">
    <xdr:from>
      <xdr:col>0</xdr:col>
      <xdr:colOff>9525</xdr:colOff>
      <xdr:row>486</xdr:row>
      <xdr:rowOff>315595</xdr:rowOff>
    </xdr:from>
    <xdr:to>
      <xdr:col>0</xdr:col>
      <xdr:colOff>2110740</xdr:colOff>
      <xdr:row>486</xdr:row>
      <xdr:rowOff>1609090</xdr:rowOff>
    </xdr:to>
    <xdr:pic>
      <xdr:nvPicPr>
        <xdr:cNvPr id="335" name="图片 334">
          <a:extLst>
            <a:ext uri="{FF2B5EF4-FFF2-40B4-BE49-F238E27FC236}">
              <a16:creationId xmlns:a16="http://schemas.microsoft.com/office/drawing/2014/main" id="{00000000-0008-0000-4400-00004F010000}"/>
            </a:ext>
          </a:extLst>
        </xdr:cNvPr>
        <xdr:cNvPicPr>
          <a:picLocks noChangeAspect="1"/>
        </xdr:cNvPicPr>
      </xdr:nvPicPr>
      <xdr:blipFill>
        <a:blip xmlns:r="http://schemas.openxmlformats.org/officeDocument/2006/relationships" r:embed="rId261"/>
        <a:stretch>
          <a:fillRect/>
        </a:stretch>
      </xdr:blipFill>
      <xdr:spPr>
        <a:xfrm>
          <a:off x="9525" y="881858790"/>
          <a:ext cx="2101215" cy="1293495"/>
        </a:xfrm>
        <a:prstGeom prst="rect">
          <a:avLst/>
        </a:prstGeom>
        <a:noFill/>
        <a:ln w="9525">
          <a:noFill/>
        </a:ln>
      </xdr:spPr>
    </xdr:pic>
    <xdr:clientData/>
  </xdr:twoCellAnchor>
  <xdr:twoCellAnchor editAs="oneCell">
    <xdr:from>
      <xdr:col>0</xdr:col>
      <xdr:colOff>9525</xdr:colOff>
      <xdr:row>483</xdr:row>
      <xdr:rowOff>247015</xdr:rowOff>
    </xdr:from>
    <xdr:to>
      <xdr:col>0</xdr:col>
      <xdr:colOff>2123440</xdr:colOff>
      <xdr:row>483</xdr:row>
      <xdr:rowOff>1637030</xdr:rowOff>
    </xdr:to>
    <xdr:pic>
      <xdr:nvPicPr>
        <xdr:cNvPr id="336" name="图片 335">
          <a:extLst>
            <a:ext uri="{FF2B5EF4-FFF2-40B4-BE49-F238E27FC236}">
              <a16:creationId xmlns:a16="http://schemas.microsoft.com/office/drawing/2014/main" id="{00000000-0008-0000-4400-000050010000}"/>
            </a:ext>
          </a:extLst>
        </xdr:cNvPr>
        <xdr:cNvPicPr>
          <a:picLocks noChangeAspect="1"/>
        </xdr:cNvPicPr>
      </xdr:nvPicPr>
      <xdr:blipFill>
        <a:blip xmlns:r="http://schemas.openxmlformats.org/officeDocument/2006/relationships" r:embed="rId262"/>
        <a:stretch>
          <a:fillRect/>
        </a:stretch>
      </xdr:blipFill>
      <xdr:spPr>
        <a:xfrm>
          <a:off x="9525" y="876075210"/>
          <a:ext cx="2113915" cy="1390015"/>
        </a:xfrm>
        <a:prstGeom prst="rect">
          <a:avLst/>
        </a:prstGeom>
        <a:noFill/>
        <a:ln w="9525">
          <a:noFill/>
        </a:ln>
      </xdr:spPr>
    </xdr:pic>
    <xdr:clientData/>
  </xdr:twoCellAnchor>
  <xdr:twoCellAnchor editAs="oneCell">
    <xdr:from>
      <xdr:col>0</xdr:col>
      <xdr:colOff>635</xdr:colOff>
      <xdr:row>472</xdr:row>
      <xdr:rowOff>139065</xdr:rowOff>
    </xdr:from>
    <xdr:to>
      <xdr:col>0</xdr:col>
      <xdr:colOff>2138045</xdr:colOff>
      <xdr:row>472</xdr:row>
      <xdr:rowOff>1765300</xdr:rowOff>
    </xdr:to>
    <xdr:pic>
      <xdr:nvPicPr>
        <xdr:cNvPr id="337" name="图片 336">
          <a:extLst>
            <a:ext uri="{FF2B5EF4-FFF2-40B4-BE49-F238E27FC236}">
              <a16:creationId xmlns:a16="http://schemas.microsoft.com/office/drawing/2014/main" id="{00000000-0008-0000-4400-000051010000}"/>
            </a:ext>
          </a:extLst>
        </xdr:cNvPr>
        <xdr:cNvPicPr>
          <a:picLocks noChangeAspect="1"/>
        </xdr:cNvPicPr>
      </xdr:nvPicPr>
      <xdr:blipFill>
        <a:blip xmlns:r="http://schemas.openxmlformats.org/officeDocument/2006/relationships" r:embed="rId263"/>
        <a:stretch>
          <a:fillRect/>
        </a:stretch>
      </xdr:blipFill>
      <xdr:spPr>
        <a:xfrm>
          <a:off x="635" y="855012260"/>
          <a:ext cx="2137410" cy="1626235"/>
        </a:xfrm>
        <a:prstGeom prst="rect">
          <a:avLst/>
        </a:prstGeom>
        <a:noFill/>
        <a:ln w="9525">
          <a:noFill/>
        </a:ln>
      </xdr:spPr>
    </xdr:pic>
    <xdr:clientData/>
  </xdr:twoCellAnchor>
  <xdr:twoCellAnchor editAs="oneCell">
    <xdr:from>
      <xdr:col>0</xdr:col>
      <xdr:colOff>9525</xdr:colOff>
      <xdr:row>473</xdr:row>
      <xdr:rowOff>161925</xdr:rowOff>
    </xdr:from>
    <xdr:to>
      <xdr:col>0</xdr:col>
      <xdr:colOff>2106295</xdr:colOff>
      <xdr:row>473</xdr:row>
      <xdr:rowOff>1757045</xdr:rowOff>
    </xdr:to>
    <xdr:pic>
      <xdr:nvPicPr>
        <xdr:cNvPr id="338" name="图片 337">
          <a:extLst>
            <a:ext uri="{FF2B5EF4-FFF2-40B4-BE49-F238E27FC236}">
              <a16:creationId xmlns:a16="http://schemas.microsoft.com/office/drawing/2014/main" id="{00000000-0008-0000-4400-000052010000}"/>
            </a:ext>
          </a:extLst>
        </xdr:cNvPr>
        <xdr:cNvPicPr>
          <a:picLocks noChangeAspect="1"/>
        </xdr:cNvPicPr>
      </xdr:nvPicPr>
      <xdr:blipFill>
        <a:blip xmlns:r="http://schemas.openxmlformats.org/officeDocument/2006/relationships" r:embed="rId263"/>
        <a:stretch>
          <a:fillRect/>
        </a:stretch>
      </xdr:blipFill>
      <xdr:spPr>
        <a:xfrm>
          <a:off x="9525" y="856940120"/>
          <a:ext cx="2096770" cy="1595120"/>
        </a:xfrm>
        <a:prstGeom prst="rect">
          <a:avLst/>
        </a:prstGeom>
        <a:noFill/>
        <a:ln w="9525">
          <a:noFill/>
        </a:ln>
      </xdr:spPr>
    </xdr:pic>
    <xdr:clientData/>
  </xdr:twoCellAnchor>
  <xdr:twoCellAnchor editAs="oneCell">
    <xdr:from>
      <xdr:col>0</xdr:col>
      <xdr:colOff>9525</xdr:colOff>
      <xdr:row>475</xdr:row>
      <xdr:rowOff>123825</xdr:rowOff>
    </xdr:from>
    <xdr:to>
      <xdr:col>0</xdr:col>
      <xdr:colOff>2132330</xdr:colOff>
      <xdr:row>475</xdr:row>
      <xdr:rowOff>1788160</xdr:rowOff>
    </xdr:to>
    <xdr:pic>
      <xdr:nvPicPr>
        <xdr:cNvPr id="339" name="ID_43016483D36441C2AE31ACA9BB2A5F70" descr="2260cacd42aa73cdfc5dd99f6dcfccd">
          <a:extLst>
            <a:ext uri="{FF2B5EF4-FFF2-40B4-BE49-F238E27FC236}">
              <a16:creationId xmlns:a16="http://schemas.microsoft.com/office/drawing/2014/main" id="{00000000-0008-0000-4400-000053010000}"/>
            </a:ext>
          </a:extLst>
        </xdr:cNvPr>
        <xdr:cNvPicPr>
          <a:picLocks noChangeAspect="1"/>
        </xdr:cNvPicPr>
      </xdr:nvPicPr>
      <xdr:blipFill>
        <a:blip xmlns:r="http://schemas.openxmlformats.org/officeDocument/2006/relationships" r:embed="rId257"/>
        <a:stretch>
          <a:fillRect/>
        </a:stretch>
      </xdr:blipFill>
      <xdr:spPr>
        <a:xfrm>
          <a:off x="9525" y="860712020"/>
          <a:ext cx="2122805" cy="1664335"/>
        </a:xfrm>
        <a:prstGeom prst="rect">
          <a:avLst/>
        </a:prstGeom>
      </xdr:spPr>
    </xdr:pic>
    <xdr:clientData/>
  </xdr:twoCellAnchor>
  <xdr:twoCellAnchor editAs="oneCell">
    <xdr:from>
      <xdr:col>0</xdr:col>
      <xdr:colOff>9525</xdr:colOff>
      <xdr:row>479</xdr:row>
      <xdr:rowOff>131445</xdr:rowOff>
    </xdr:from>
    <xdr:to>
      <xdr:col>0</xdr:col>
      <xdr:colOff>2109470</xdr:colOff>
      <xdr:row>479</xdr:row>
      <xdr:rowOff>1771015</xdr:rowOff>
    </xdr:to>
    <xdr:pic>
      <xdr:nvPicPr>
        <xdr:cNvPr id="340" name="图片 339">
          <a:extLst>
            <a:ext uri="{FF2B5EF4-FFF2-40B4-BE49-F238E27FC236}">
              <a16:creationId xmlns:a16="http://schemas.microsoft.com/office/drawing/2014/main" id="{00000000-0008-0000-4400-000054010000}"/>
            </a:ext>
          </a:extLst>
        </xdr:cNvPr>
        <xdr:cNvPicPr>
          <a:picLocks noChangeAspect="1"/>
        </xdr:cNvPicPr>
      </xdr:nvPicPr>
      <xdr:blipFill>
        <a:blip xmlns:r="http://schemas.openxmlformats.org/officeDocument/2006/relationships" r:embed="rId264"/>
        <a:stretch>
          <a:fillRect/>
        </a:stretch>
      </xdr:blipFill>
      <xdr:spPr>
        <a:xfrm>
          <a:off x="9525" y="868339640"/>
          <a:ext cx="2099945" cy="1639570"/>
        </a:xfrm>
        <a:prstGeom prst="rect">
          <a:avLst/>
        </a:prstGeom>
        <a:noFill/>
        <a:ln w="9525">
          <a:noFill/>
        </a:ln>
      </xdr:spPr>
    </xdr:pic>
    <xdr:clientData/>
  </xdr:twoCellAnchor>
  <xdr:twoCellAnchor editAs="oneCell">
    <xdr:from>
      <xdr:col>0</xdr:col>
      <xdr:colOff>635</xdr:colOff>
      <xdr:row>478</xdr:row>
      <xdr:rowOff>93345</xdr:rowOff>
    </xdr:from>
    <xdr:to>
      <xdr:col>0</xdr:col>
      <xdr:colOff>2136140</xdr:colOff>
      <xdr:row>478</xdr:row>
      <xdr:rowOff>1847215</xdr:rowOff>
    </xdr:to>
    <xdr:pic>
      <xdr:nvPicPr>
        <xdr:cNvPr id="341" name="图片 340">
          <a:extLst>
            <a:ext uri="{FF2B5EF4-FFF2-40B4-BE49-F238E27FC236}">
              <a16:creationId xmlns:a16="http://schemas.microsoft.com/office/drawing/2014/main" id="{00000000-0008-0000-4400-000055010000}"/>
            </a:ext>
          </a:extLst>
        </xdr:cNvPr>
        <xdr:cNvPicPr>
          <a:picLocks noChangeAspect="1"/>
        </xdr:cNvPicPr>
      </xdr:nvPicPr>
      <xdr:blipFill>
        <a:blip xmlns:r="http://schemas.openxmlformats.org/officeDocument/2006/relationships" r:embed="rId265"/>
        <a:stretch>
          <a:fillRect/>
        </a:stretch>
      </xdr:blipFill>
      <xdr:spPr>
        <a:xfrm>
          <a:off x="635" y="866396540"/>
          <a:ext cx="2135505" cy="1753870"/>
        </a:xfrm>
        <a:prstGeom prst="rect">
          <a:avLst/>
        </a:prstGeom>
        <a:noFill/>
        <a:ln w="9525">
          <a:noFill/>
        </a:ln>
      </xdr:spPr>
    </xdr:pic>
    <xdr:clientData/>
  </xdr:twoCellAnchor>
  <xdr:twoCellAnchor editAs="oneCell">
    <xdr:from>
      <xdr:col>0</xdr:col>
      <xdr:colOff>635</xdr:colOff>
      <xdr:row>493</xdr:row>
      <xdr:rowOff>125730</xdr:rowOff>
    </xdr:from>
    <xdr:to>
      <xdr:col>0</xdr:col>
      <xdr:colOff>2103120</xdr:colOff>
      <xdr:row>493</xdr:row>
      <xdr:rowOff>1779270</xdr:rowOff>
    </xdr:to>
    <xdr:pic>
      <xdr:nvPicPr>
        <xdr:cNvPr id="342" name="图片 341">
          <a:extLst>
            <a:ext uri="{FF2B5EF4-FFF2-40B4-BE49-F238E27FC236}">
              <a16:creationId xmlns:a16="http://schemas.microsoft.com/office/drawing/2014/main" id="{00000000-0008-0000-4400-000056010000}"/>
            </a:ext>
          </a:extLst>
        </xdr:cNvPr>
        <xdr:cNvPicPr>
          <a:picLocks noChangeAspect="1"/>
        </xdr:cNvPicPr>
      </xdr:nvPicPr>
      <xdr:blipFill>
        <a:blip xmlns:r="http://schemas.openxmlformats.org/officeDocument/2006/relationships" r:embed="rId266"/>
        <a:stretch>
          <a:fillRect/>
        </a:stretch>
      </xdr:blipFill>
      <xdr:spPr>
        <a:xfrm>
          <a:off x="635" y="895003925"/>
          <a:ext cx="2102485" cy="1653540"/>
        </a:xfrm>
        <a:prstGeom prst="rect">
          <a:avLst/>
        </a:prstGeom>
        <a:noFill/>
        <a:ln w="9525">
          <a:noFill/>
        </a:ln>
      </xdr:spPr>
    </xdr:pic>
    <xdr:clientData/>
  </xdr:twoCellAnchor>
  <xdr:twoCellAnchor editAs="oneCell">
    <xdr:from>
      <xdr:col>0</xdr:col>
      <xdr:colOff>9525</xdr:colOff>
      <xdr:row>496</xdr:row>
      <xdr:rowOff>166370</xdr:rowOff>
    </xdr:from>
    <xdr:to>
      <xdr:col>0</xdr:col>
      <xdr:colOff>2150110</xdr:colOff>
      <xdr:row>496</xdr:row>
      <xdr:rowOff>1765300</xdr:rowOff>
    </xdr:to>
    <xdr:pic>
      <xdr:nvPicPr>
        <xdr:cNvPr id="343" name="图片 342">
          <a:extLst>
            <a:ext uri="{FF2B5EF4-FFF2-40B4-BE49-F238E27FC236}">
              <a16:creationId xmlns:a16="http://schemas.microsoft.com/office/drawing/2014/main" id="{00000000-0008-0000-4400-000057010000}"/>
            </a:ext>
          </a:extLst>
        </xdr:cNvPr>
        <xdr:cNvPicPr>
          <a:picLocks noChangeAspect="1"/>
        </xdr:cNvPicPr>
      </xdr:nvPicPr>
      <xdr:blipFill>
        <a:blip xmlns:r="http://schemas.openxmlformats.org/officeDocument/2006/relationships" r:embed="rId267"/>
        <a:stretch>
          <a:fillRect/>
        </a:stretch>
      </xdr:blipFill>
      <xdr:spPr>
        <a:xfrm>
          <a:off x="9525" y="900759565"/>
          <a:ext cx="2140585" cy="1598930"/>
        </a:xfrm>
        <a:prstGeom prst="rect">
          <a:avLst/>
        </a:prstGeom>
        <a:noFill/>
        <a:ln w="9525">
          <a:noFill/>
        </a:ln>
      </xdr:spPr>
    </xdr:pic>
    <xdr:clientData/>
  </xdr:twoCellAnchor>
  <xdr:twoCellAnchor editAs="oneCell">
    <xdr:from>
      <xdr:col>0</xdr:col>
      <xdr:colOff>9525</xdr:colOff>
      <xdr:row>495</xdr:row>
      <xdr:rowOff>174625</xdr:rowOff>
    </xdr:from>
    <xdr:to>
      <xdr:col>0</xdr:col>
      <xdr:colOff>2136775</xdr:colOff>
      <xdr:row>495</xdr:row>
      <xdr:rowOff>1793875</xdr:rowOff>
    </xdr:to>
    <xdr:pic>
      <xdr:nvPicPr>
        <xdr:cNvPr id="344" name="图片 343">
          <a:extLst>
            <a:ext uri="{FF2B5EF4-FFF2-40B4-BE49-F238E27FC236}">
              <a16:creationId xmlns:a16="http://schemas.microsoft.com/office/drawing/2014/main" id="{00000000-0008-0000-4400-000058010000}"/>
            </a:ext>
          </a:extLst>
        </xdr:cNvPr>
        <xdr:cNvPicPr>
          <a:picLocks noChangeAspect="1"/>
        </xdr:cNvPicPr>
      </xdr:nvPicPr>
      <xdr:blipFill>
        <a:blip xmlns:r="http://schemas.openxmlformats.org/officeDocument/2006/relationships" r:embed="rId268"/>
        <a:stretch>
          <a:fillRect/>
        </a:stretch>
      </xdr:blipFill>
      <xdr:spPr>
        <a:xfrm>
          <a:off x="9525" y="898862820"/>
          <a:ext cx="2127250" cy="1619250"/>
        </a:xfrm>
        <a:prstGeom prst="rect">
          <a:avLst/>
        </a:prstGeom>
        <a:noFill/>
        <a:ln w="9525">
          <a:noFill/>
        </a:ln>
      </xdr:spPr>
    </xdr:pic>
    <xdr:clientData/>
  </xdr:twoCellAnchor>
  <xdr:twoCellAnchor editAs="oneCell">
    <xdr:from>
      <xdr:col>0</xdr:col>
      <xdr:colOff>9525</xdr:colOff>
      <xdr:row>494</xdr:row>
      <xdr:rowOff>145415</xdr:rowOff>
    </xdr:from>
    <xdr:to>
      <xdr:col>0</xdr:col>
      <xdr:colOff>2139315</xdr:colOff>
      <xdr:row>494</xdr:row>
      <xdr:rowOff>1744345</xdr:rowOff>
    </xdr:to>
    <xdr:pic>
      <xdr:nvPicPr>
        <xdr:cNvPr id="345" name="图片 344">
          <a:extLst>
            <a:ext uri="{FF2B5EF4-FFF2-40B4-BE49-F238E27FC236}">
              <a16:creationId xmlns:a16="http://schemas.microsoft.com/office/drawing/2014/main" id="{00000000-0008-0000-4400-000059010000}"/>
            </a:ext>
          </a:extLst>
        </xdr:cNvPr>
        <xdr:cNvPicPr>
          <a:picLocks noChangeAspect="1"/>
        </xdr:cNvPicPr>
      </xdr:nvPicPr>
      <xdr:blipFill>
        <a:blip xmlns:r="http://schemas.openxmlformats.org/officeDocument/2006/relationships" r:embed="rId269"/>
        <a:stretch>
          <a:fillRect/>
        </a:stretch>
      </xdr:blipFill>
      <xdr:spPr>
        <a:xfrm>
          <a:off x="9525" y="896928610"/>
          <a:ext cx="2129790" cy="1598930"/>
        </a:xfrm>
        <a:prstGeom prst="rect">
          <a:avLst/>
        </a:prstGeom>
        <a:noFill/>
        <a:ln w="9525">
          <a:noFill/>
        </a:ln>
      </xdr:spPr>
    </xdr:pic>
    <xdr:clientData/>
  </xdr:twoCellAnchor>
  <xdr:twoCellAnchor editAs="oneCell">
    <xdr:from>
      <xdr:col>0</xdr:col>
      <xdr:colOff>9525</xdr:colOff>
      <xdr:row>497</xdr:row>
      <xdr:rowOff>66040</xdr:rowOff>
    </xdr:from>
    <xdr:to>
      <xdr:col>0</xdr:col>
      <xdr:colOff>2144395</xdr:colOff>
      <xdr:row>497</xdr:row>
      <xdr:rowOff>1825625</xdr:rowOff>
    </xdr:to>
    <xdr:pic>
      <xdr:nvPicPr>
        <xdr:cNvPr id="346" name="图片 345">
          <a:extLst>
            <a:ext uri="{FF2B5EF4-FFF2-40B4-BE49-F238E27FC236}">
              <a16:creationId xmlns:a16="http://schemas.microsoft.com/office/drawing/2014/main" id="{00000000-0008-0000-4400-00005A010000}"/>
            </a:ext>
          </a:extLst>
        </xdr:cNvPr>
        <xdr:cNvPicPr>
          <a:picLocks noChangeAspect="1"/>
        </xdr:cNvPicPr>
      </xdr:nvPicPr>
      <xdr:blipFill>
        <a:blip xmlns:r="http://schemas.openxmlformats.org/officeDocument/2006/relationships" r:embed="rId270"/>
        <a:stretch>
          <a:fillRect/>
        </a:stretch>
      </xdr:blipFill>
      <xdr:spPr>
        <a:xfrm>
          <a:off x="9525" y="902564235"/>
          <a:ext cx="2134870" cy="1759585"/>
        </a:xfrm>
        <a:prstGeom prst="rect">
          <a:avLst/>
        </a:prstGeom>
        <a:noFill/>
        <a:ln w="9525">
          <a:noFill/>
        </a:ln>
      </xdr:spPr>
    </xdr:pic>
    <xdr:clientData/>
  </xdr:twoCellAnchor>
  <xdr:twoCellAnchor editAs="oneCell">
    <xdr:from>
      <xdr:col>0</xdr:col>
      <xdr:colOff>23495</xdr:colOff>
      <xdr:row>498</xdr:row>
      <xdr:rowOff>78105</xdr:rowOff>
    </xdr:from>
    <xdr:to>
      <xdr:col>0</xdr:col>
      <xdr:colOff>2104390</xdr:colOff>
      <xdr:row>498</xdr:row>
      <xdr:rowOff>1796415</xdr:rowOff>
    </xdr:to>
    <xdr:pic>
      <xdr:nvPicPr>
        <xdr:cNvPr id="347" name="图片 346">
          <a:extLst>
            <a:ext uri="{FF2B5EF4-FFF2-40B4-BE49-F238E27FC236}">
              <a16:creationId xmlns:a16="http://schemas.microsoft.com/office/drawing/2014/main" id="{00000000-0008-0000-4400-00005B010000}"/>
            </a:ext>
          </a:extLst>
        </xdr:cNvPr>
        <xdr:cNvPicPr>
          <a:picLocks noChangeAspect="1"/>
        </xdr:cNvPicPr>
      </xdr:nvPicPr>
      <xdr:blipFill>
        <a:blip xmlns:r="http://schemas.openxmlformats.org/officeDocument/2006/relationships" r:embed="rId271"/>
        <a:stretch>
          <a:fillRect/>
        </a:stretch>
      </xdr:blipFill>
      <xdr:spPr>
        <a:xfrm>
          <a:off x="23495" y="904481300"/>
          <a:ext cx="2080895" cy="1718310"/>
        </a:xfrm>
        <a:prstGeom prst="rect">
          <a:avLst/>
        </a:prstGeom>
        <a:noFill/>
        <a:ln w="9525">
          <a:noFill/>
        </a:ln>
      </xdr:spPr>
    </xdr:pic>
    <xdr:clientData/>
  </xdr:twoCellAnchor>
  <xdr:twoCellAnchor editAs="oneCell">
    <xdr:from>
      <xdr:col>0</xdr:col>
      <xdr:colOff>635</xdr:colOff>
      <xdr:row>499</xdr:row>
      <xdr:rowOff>113030</xdr:rowOff>
    </xdr:from>
    <xdr:to>
      <xdr:col>0</xdr:col>
      <xdr:colOff>2115820</xdr:colOff>
      <xdr:row>499</xdr:row>
      <xdr:rowOff>1751330</xdr:rowOff>
    </xdr:to>
    <xdr:pic>
      <xdr:nvPicPr>
        <xdr:cNvPr id="348" name="图片 347">
          <a:extLst>
            <a:ext uri="{FF2B5EF4-FFF2-40B4-BE49-F238E27FC236}">
              <a16:creationId xmlns:a16="http://schemas.microsoft.com/office/drawing/2014/main" id="{00000000-0008-0000-4400-00005C010000}"/>
            </a:ext>
          </a:extLst>
        </xdr:cNvPr>
        <xdr:cNvPicPr>
          <a:picLocks noChangeAspect="1"/>
        </xdr:cNvPicPr>
      </xdr:nvPicPr>
      <xdr:blipFill>
        <a:blip xmlns:r="http://schemas.openxmlformats.org/officeDocument/2006/relationships" r:embed="rId272"/>
        <a:stretch>
          <a:fillRect/>
        </a:stretch>
      </xdr:blipFill>
      <xdr:spPr>
        <a:xfrm>
          <a:off x="635" y="906421225"/>
          <a:ext cx="2115185" cy="1638300"/>
        </a:xfrm>
        <a:prstGeom prst="rect">
          <a:avLst/>
        </a:prstGeom>
        <a:noFill/>
        <a:ln w="9525">
          <a:noFill/>
        </a:ln>
      </xdr:spPr>
    </xdr:pic>
    <xdr:clientData/>
  </xdr:twoCellAnchor>
  <xdr:twoCellAnchor editAs="oneCell">
    <xdr:from>
      <xdr:col>0</xdr:col>
      <xdr:colOff>635</xdr:colOff>
      <xdr:row>500</xdr:row>
      <xdr:rowOff>74295</xdr:rowOff>
    </xdr:from>
    <xdr:to>
      <xdr:col>0</xdr:col>
      <xdr:colOff>2132965</xdr:colOff>
      <xdr:row>500</xdr:row>
      <xdr:rowOff>1817370</xdr:rowOff>
    </xdr:to>
    <xdr:pic>
      <xdr:nvPicPr>
        <xdr:cNvPr id="349" name="图片 348">
          <a:extLst>
            <a:ext uri="{FF2B5EF4-FFF2-40B4-BE49-F238E27FC236}">
              <a16:creationId xmlns:a16="http://schemas.microsoft.com/office/drawing/2014/main" id="{00000000-0008-0000-4400-00005D010000}"/>
            </a:ext>
          </a:extLst>
        </xdr:cNvPr>
        <xdr:cNvPicPr>
          <a:picLocks noChangeAspect="1"/>
        </xdr:cNvPicPr>
      </xdr:nvPicPr>
      <xdr:blipFill>
        <a:blip xmlns:r="http://schemas.openxmlformats.org/officeDocument/2006/relationships" r:embed="rId273"/>
        <a:stretch>
          <a:fillRect/>
        </a:stretch>
      </xdr:blipFill>
      <xdr:spPr>
        <a:xfrm>
          <a:off x="635" y="908287490"/>
          <a:ext cx="2132330" cy="1743075"/>
        </a:xfrm>
        <a:prstGeom prst="rect">
          <a:avLst/>
        </a:prstGeom>
        <a:noFill/>
        <a:ln w="9525">
          <a:noFill/>
        </a:ln>
      </xdr:spPr>
    </xdr:pic>
    <xdr:clientData/>
  </xdr:twoCellAnchor>
  <xdr:twoCellAnchor editAs="oneCell">
    <xdr:from>
      <xdr:col>0</xdr:col>
      <xdr:colOff>67945</xdr:colOff>
      <xdr:row>166</xdr:row>
      <xdr:rowOff>44450</xdr:rowOff>
    </xdr:from>
    <xdr:to>
      <xdr:col>0</xdr:col>
      <xdr:colOff>2168525</xdr:colOff>
      <xdr:row>166</xdr:row>
      <xdr:rowOff>1647825</xdr:rowOff>
    </xdr:to>
    <xdr:pic>
      <xdr:nvPicPr>
        <xdr:cNvPr id="354" name="图片 353">
          <a:extLst>
            <a:ext uri="{FF2B5EF4-FFF2-40B4-BE49-F238E27FC236}">
              <a16:creationId xmlns:a16="http://schemas.microsoft.com/office/drawing/2014/main" id="{00000000-0008-0000-4400-000062010000}"/>
            </a:ext>
          </a:extLst>
        </xdr:cNvPr>
        <xdr:cNvPicPr>
          <a:picLocks noChangeAspect="1"/>
        </xdr:cNvPicPr>
      </xdr:nvPicPr>
      <xdr:blipFill>
        <a:blip xmlns:r="http://schemas.openxmlformats.org/officeDocument/2006/relationships" r:embed="rId274"/>
        <a:srcRect b="5182"/>
        <a:stretch>
          <a:fillRect/>
        </a:stretch>
      </xdr:blipFill>
      <xdr:spPr>
        <a:xfrm>
          <a:off x="67945" y="273994245"/>
          <a:ext cx="2100580" cy="1603375"/>
        </a:xfrm>
        <a:prstGeom prst="rect">
          <a:avLst/>
        </a:prstGeom>
        <a:noFill/>
        <a:ln w="9525">
          <a:noFill/>
        </a:ln>
      </xdr:spPr>
    </xdr:pic>
    <xdr:clientData/>
  </xdr:twoCellAnchor>
  <xdr:twoCellAnchor editAs="oneCell">
    <xdr:from>
      <xdr:col>0</xdr:col>
      <xdr:colOff>19050</xdr:colOff>
      <xdr:row>165</xdr:row>
      <xdr:rowOff>94615</xdr:rowOff>
    </xdr:from>
    <xdr:to>
      <xdr:col>0</xdr:col>
      <xdr:colOff>2140585</xdr:colOff>
      <xdr:row>165</xdr:row>
      <xdr:rowOff>1766570</xdr:rowOff>
    </xdr:to>
    <xdr:pic>
      <xdr:nvPicPr>
        <xdr:cNvPr id="355" name="图片 354">
          <a:extLst>
            <a:ext uri="{FF2B5EF4-FFF2-40B4-BE49-F238E27FC236}">
              <a16:creationId xmlns:a16="http://schemas.microsoft.com/office/drawing/2014/main" id="{00000000-0008-0000-4400-000063010000}"/>
            </a:ext>
          </a:extLst>
        </xdr:cNvPr>
        <xdr:cNvPicPr>
          <a:picLocks noChangeAspect="1"/>
        </xdr:cNvPicPr>
      </xdr:nvPicPr>
      <xdr:blipFill>
        <a:blip xmlns:r="http://schemas.openxmlformats.org/officeDocument/2006/relationships" r:embed="rId275"/>
        <a:stretch>
          <a:fillRect/>
        </a:stretch>
      </xdr:blipFill>
      <xdr:spPr>
        <a:xfrm>
          <a:off x="19050" y="272202910"/>
          <a:ext cx="2121535" cy="1671955"/>
        </a:xfrm>
        <a:prstGeom prst="rect">
          <a:avLst/>
        </a:prstGeom>
        <a:noFill/>
        <a:ln w="9525">
          <a:noFill/>
        </a:ln>
      </xdr:spPr>
    </xdr:pic>
    <xdr:clientData/>
  </xdr:twoCellAnchor>
  <xdr:twoCellAnchor editAs="oneCell">
    <xdr:from>
      <xdr:col>0</xdr:col>
      <xdr:colOff>58420</xdr:colOff>
      <xdr:row>163</xdr:row>
      <xdr:rowOff>13335</xdr:rowOff>
    </xdr:from>
    <xdr:to>
      <xdr:col>0</xdr:col>
      <xdr:colOff>2141220</xdr:colOff>
      <xdr:row>163</xdr:row>
      <xdr:rowOff>1547495</xdr:rowOff>
    </xdr:to>
    <xdr:pic>
      <xdr:nvPicPr>
        <xdr:cNvPr id="356" name="图片 355">
          <a:extLst>
            <a:ext uri="{FF2B5EF4-FFF2-40B4-BE49-F238E27FC236}">
              <a16:creationId xmlns:a16="http://schemas.microsoft.com/office/drawing/2014/main" id="{00000000-0008-0000-4400-000064010000}"/>
            </a:ext>
          </a:extLst>
        </xdr:cNvPr>
        <xdr:cNvPicPr>
          <a:picLocks noChangeAspect="1"/>
        </xdr:cNvPicPr>
      </xdr:nvPicPr>
      <xdr:blipFill>
        <a:blip xmlns:r="http://schemas.openxmlformats.org/officeDocument/2006/relationships" r:embed="rId276"/>
        <a:stretch>
          <a:fillRect/>
        </a:stretch>
      </xdr:blipFill>
      <xdr:spPr>
        <a:xfrm>
          <a:off x="58420" y="268845030"/>
          <a:ext cx="2082800" cy="1534160"/>
        </a:xfrm>
        <a:prstGeom prst="rect">
          <a:avLst/>
        </a:prstGeom>
        <a:noFill/>
        <a:ln w="9525">
          <a:noFill/>
        </a:ln>
      </xdr:spPr>
    </xdr:pic>
    <xdr:clientData/>
  </xdr:twoCellAnchor>
  <xdr:twoCellAnchor editAs="oneCell">
    <xdr:from>
      <xdr:col>0</xdr:col>
      <xdr:colOff>635</xdr:colOff>
      <xdr:row>509</xdr:row>
      <xdr:rowOff>98425</xdr:rowOff>
    </xdr:from>
    <xdr:to>
      <xdr:col>0</xdr:col>
      <xdr:colOff>2121535</xdr:colOff>
      <xdr:row>509</xdr:row>
      <xdr:rowOff>1628140</xdr:rowOff>
    </xdr:to>
    <xdr:pic>
      <xdr:nvPicPr>
        <xdr:cNvPr id="358" name="图片 357">
          <a:extLst>
            <a:ext uri="{FF2B5EF4-FFF2-40B4-BE49-F238E27FC236}">
              <a16:creationId xmlns:a16="http://schemas.microsoft.com/office/drawing/2014/main" id="{00000000-0008-0000-4400-000066010000}"/>
            </a:ext>
          </a:extLst>
        </xdr:cNvPr>
        <xdr:cNvPicPr>
          <a:picLocks noChangeAspect="1"/>
        </xdr:cNvPicPr>
      </xdr:nvPicPr>
      <xdr:blipFill>
        <a:blip xmlns:r="http://schemas.openxmlformats.org/officeDocument/2006/relationships" r:embed="rId277"/>
        <a:stretch>
          <a:fillRect/>
        </a:stretch>
      </xdr:blipFill>
      <xdr:spPr>
        <a:xfrm>
          <a:off x="635" y="925456620"/>
          <a:ext cx="2120900" cy="1529715"/>
        </a:xfrm>
        <a:prstGeom prst="rect">
          <a:avLst/>
        </a:prstGeom>
        <a:noFill/>
        <a:ln w="9525">
          <a:noFill/>
        </a:ln>
      </xdr:spPr>
    </xdr:pic>
    <xdr:clientData/>
  </xdr:twoCellAnchor>
  <xdr:twoCellAnchor editAs="oneCell">
    <xdr:from>
      <xdr:col>0</xdr:col>
      <xdr:colOff>9525</xdr:colOff>
      <xdr:row>511</xdr:row>
      <xdr:rowOff>60325</xdr:rowOff>
    </xdr:from>
    <xdr:to>
      <xdr:col>0</xdr:col>
      <xdr:colOff>2105660</xdr:colOff>
      <xdr:row>511</xdr:row>
      <xdr:rowOff>1803400</xdr:rowOff>
    </xdr:to>
    <xdr:pic>
      <xdr:nvPicPr>
        <xdr:cNvPr id="359" name="图片 358">
          <a:extLst>
            <a:ext uri="{FF2B5EF4-FFF2-40B4-BE49-F238E27FC236}">
              <a16:creationId xmlns:a16="http://schemas.microsoft.com/office/drawing/2014/main" id="{00000000-0008-0000-4400-000067010000}"/>
            </a:ext>
          </a:extLst>
        </xdr:cNvPr>
        <xdr:cNvPicPr>
          <a:picLocks noChangeAspect="1"/>
        </xdr:cNvPicPr>
      </xdr:nvPicPr>
      <xdr:blipFill>
        <a:blip xmlns:r="http://schemas.openxmlformats.org/officeDocument/2006/relationships" r:embed="rId278"/>
        <a:stretch>
          <a:fillRect/>
        </a:stretch>
      </xdr:blipFill>
      <xdr:spPr>
        <a:xfrm>
          <a:off x="9525" y="929228520"/>
          <a:ext cx="2096135" cy="1743075"/>
        </a:xfrm>
        <a:prstGeom prst="rect">
          <a:avLst/>
        </a:prstGeom>
        <a:noFill/>
        <a:ln w="9525">
          <a:noFill/>
        </a:ln>
      </xdr:spPr>
    </xdr:pic>
    <xdr:clientData/>
  </xdr:twoCellAnchor>
  <xdr:twoCellAnchor editAs="oneCell">
    <xdr:from>
      <xdr:col>0</xdr:col>
      <xdr:colOff>15240</xdr:colOff>
      <xdr:row>510</xdr:row>
      <xdr:rowOff>93980</xdr:rowOff>
    </xdr:from>
    <xdr:to>
      <xdr:col>0</xdr:col>
      <xdr:colOff>2093595</xdr:colOff>
      <xdr:row>510</xdr:row>
      <xdr:rowOff>1817370</xdr:rowOff>
    </xdr:to>
    <xdr:pic>
      <xdr:nvPicPr>
        <xdr:cNvPr id="360" name="图片 359">
          <a:extLst>
            <a:ext uri="{FF2B5EF4-FFF2-40B4-BE49-F238E27FC236}">
              <a16:creationId xmlns:a16="http://schemas.microsoft.com/office/drawing/2014/main" id="{00000000-0008-0000-4400-000068010000}"/>
            </a:ext>
          </a:extLst>
        </xdr:cNvPr>
        <xdr:cNvPicPr>
          <a:picLocks noChangeAspect="1"/>
        </xdr:cNvPicPr>
      </xdr:nvPicPr>
      <xdr:blipFill>
        <a:blip xmlns:r="http://schemas.openxmlformats.org/officeDocument/2006/relationships" r:embed="rId279"/>
        <a:stretch>
          <a:fillRect/>
        </a:stretch>
      </xdr:blipFill>
      <xdr:spPr>
        <a:xfrm>
          <a:off x="15240" y="927357175"/>
          <a:ext cx="2078355" cy="1723390"/>
        </a:xfrm>
        <a:prstGeom prst="rect">
          <a:avLst/>
        </a:prstGeom>
        <a:noFill/>
        <a:ln w="9525">
          <a:noFill/>
        </a:ln>
      </xdr:spPr>
    </xdr:pic>
    <xdr:clientData/>
  </xdr:twoCellAnchor>
  <xdr:twoCellAnchor editAs="oneCell">
    <xdr:from>
      <xdr:col>0</xdr:col>
      <xdr:colOff>635</xdr:colOff>
      <xdr:row>513</xdr:row>
      <xdr:rowOff>194310</xdr:rowOff>
    </xdr:from>
    <xdr:to>
      <xdr:col>0</xdr:col>
      <xdr:colOff>2126615</xdr:colOff>
      <xdr:row>513</xdr:row>
      <xdr:rowOff>1772285</xdr:rowOff>
    </xdr:to>
    <xdr:pic>
      <xdr:nvPicPr>
        <xdr:cNvPr id="361" name="图片 360">
          <a:extLst>
            <a:ext uri="{FF2B5EF4-FFF2-40B4-BE49-F238E27FC236}">
              <a16:creationId xmlns:a16="http://schemas.microsoft.com/office/drawing/2014/main" id="{00000000-0008-0000-4400-000069010000}"/>
            </a:ext>
          </a:extLst>
        </xdr:cNvPr>
        <xdr:cNvPicPr>
          <a:picLocks noChangeAspect="1"/>
        </xdr:cNvPicPr>
      </xdr:nvPicPr>
      <xdr:blipFill>
        <a:blip xmlns:r="http://schemas.openxmlformats.org/officeDocument/2006/relationships" r:embed="rId280"/>
        <a:stretch>
          <a:fillRect/>
        </a:stretch>
      </xdr:blipFill>
      <xdr:spPr>
        <a:xfrm>
          <a:off x="635" y="933172505"/>
          <a:ext cx="2125980" cy="1577975"/>
        </a:xfrm>
        <a:prstGeom prst="rect">
          <a:avLst/>
        </a:prstGeom>
        <a:noFill/>
        <a:ln w="9525">
          <a:noFill/>
        </a:ln>
      </xdr:spPr>
    </xdr:pic>
    <xdr:clientData/>
  </xdr:twoCellAnchor>
  <xdr:twoCellAnchor editAs="oneCell">
    <xdr:from>
      <xdr:col>0</xdr:col>
      <xdr:colOff>9525</xdr:colOff>
      <xdr:row>514</xdr:row>
      <xdr:rowOff>79375</xdr:rowOff>
    </xdr:from>
    <xdr:to>
      <xdr:col>0</xdr:col>
      <xdr:colOff>2115820</xdr:colOff>
      <xdr:row>514</xdr:row>
      <xdr:rowOff>1833880</xdr:rowOff>
    </xdr:to>
    <xdr:pic>
      <xdr:nvPicPr>
        <xdr:cNvPr id="362" name="图片 361">
          <a:extLst>
            <a:ext uri="{FF2B5EF4-FFF2-40B4-BE49-F238E27FC236}">
              <a16:creationId xmlns:a16="http://schemas.microsoft.com/office/drawing/2014/main" id="{00000000-0008-0000-4400-00006A010000}"/>
            </a:ext>
          </a:extLst>
        </xdr:cNvPr>
        <xdr:cNvPicPr>
          <a:picLocks noChangeAspect="1"/>
        </xdr:cNvPicPr>
      </xdr:nvPicPr>
      <xdr:blipFill>
        <a:blip xmlns:r="http://schemas.openxmlformats.org/officeDocument/2006/relationships" r:embed="rId279"/>
        <a:stretch>
          <a:fillRect/>
        </a:stretch>
      </xdr:blipFill>
      <xdr:spPr>
        <a:xfrm>
          <a:off x="9525" y="934962570"/>
          <a:ext cx="2106295" cy="1754505"/>
        </a:xfrm>
        <a:prstGeom prst="rect">
          <a:avLst/>
        </a:prstGeom>
        <a:noFill/>
        <a:ln w="9525">
          <a:noFill/>
        </a:ln>
      </xdr:spPr>
    </xdr:pic>
    <xdr:clientData/>
  </xdr:twoCellAnchor>
  <xdr:twoCellAnchor editAs="oneCell">
    <xdr:from>
      <xdr:col>0</xdr:col>
      <xdr:colOff>635</xdr:colOff>
      <xdr:row>512</xdr:row>
      <xdr:rowOff>273050</xdr:rowOff>
    </xdr:from>
    <xdr:to>
      <xdr:col>0</xdr:col>
      <xdr:colOff>2099310</xdr:colOff>
      <xdr:row>512</xdr:row>
      <xdr:rowOff>1703070</xdr:rowOff>
    </xdr:to>
    <xdr:pic>
      <xdr:nvPicPr>
        <xdr:cNvPr id="363" name="图片 362">
          <a:extLst>
            <a:ext uri="{FF2B5EF4-FFF2-40B4-BE49-F238E27FC236}">
              <a16:creationId xmlns:a16="http://schemas.microsoft.com/office/drawing/2014/main" id="{00000000-0008-0000-4400-00006B010000}"/>
            </a:ext>
          </a:extLst>
        </xdr:cNvPr>
        <xdr:cNvPicPr>
          <a:picLocks noChangeAspect="1"/>
        </xdr:cNvPicPr>
      </xdr:nvPicPr>
      <xdr:blipFill>
        <a:blip xmlns:r="http://schemas.openxmlformats.org/officeDocument/2006/relationships" r:embed="rId281"/>
        <a:stretch>
          <a:fillRect/>
        </a:stretch>
      </xdr:blipFill>
      <xdr:spPr>
        <a:xfrm>
          <a:off x="635" y="931346245"/>
          <a:ext cx="2098675" cy="1430020"/>
        </a:xfrm>
        <a:prstGeom prst="rect">
          <a:avLst/>
        </a:prstGeom>
        <a:noFill/>
        <a:ln w="9525">
          <a:noFill/>
        </a:ln>
      </xdr:spPr>
    </xdr:pic>
    <xdr:clientData/>
  </xdr:twoCellAnchor>
  <xdr:twoCellAnchor editAs="oneCell">
    <xdr:from>
      <xdr:col>0</xdr:col>
      <xdr:colOff>9525</xdr:colOff>
      <xdr:row>517</xdr:row>
      <xdr:rowOff>255270</xdr:rowOff>
    </xdr:from>
    <xdr:to>
      <xdr:col>0</xdr:col>
      <xdr:colOff>2152015</xdr:colOff>
      <xdr:row>517</xdr:row>
      <xdr:rowOff>1750060</xdr:rowOff>
    </xdr:to>
    <xdr:pic>
      <xdr:nvPicPr>
        <xdr:cNvPr id="364" name="ID_E575C3D4BF7445458FEDF75D5EA9A9C4" descr="49914558889181bd84c09093b331246">
          <a:extLst>
            <a:ext uri="{FF2B5EF4-FFF2-40B4-BE49-F238E27FC236}">
              <a16:creationId xmlns:a16="http://schemas.microsoft.com/office/drawing/2014/main" id="{00000000-0008-0000-4400-00006C010000}"/>
            </a:ext>
          </a:extLst>
        </xdr:cNvPr>
        <xdr:cNvPicPr>
          <a:picLocks noChangeAspect="1"/>
        </xdr:cNvPicPr>
      </xdr:nvPicPr>
      <xdr:blipFill>
        <a:blip xmlns:r="http://schemas.openxmlformats.org/officeDocument/2006/relationships" r:embed="rId282"/>
        <a:stretch>
          <a:fillRect/>
        </a:stretch>
      </xdr:blipFill>
      <xdr:spPr>
        <a:xfrm>
          <a:off x="9525" y="940853465"/>
          <a:ext cx="2142490" cy="1494790"/>
        </a:xfrm>
        <a:prstGeom prst="rect">
          <a:avLst/>
        </a:prstGeom>
      </xdr:spPr>
    </xdr:pic>
    <xdr:clientData/>
  </xdr:twoCellAnchor>
  <xdr:twoCellAnchor editAs="oneCell">
    <xdr:from>
      <xdr:col>0</xdr:col>
      <xdr:colOff>635</xdr:colOff>
      <xdr:row>521</xdr:row>
      <xdr:rowOff>283845</xdr:rowOff>
    </xdr:from>
    <xdr:to>
      <xdr:col>0</xdr:col>
      <xdr:colOff>2113915</xdr:colOff>
      <xdr:row>521</xdr:row>
      <xdr:rowOff>1620520</xdr:rowOff>
    </xdr:to>
    <xdr:pic>
      <xdr:nvPicPr>
        <xdr:cNvPr id="365" name="图片 364">
          <a:extLst>
            <a:ext uri="{FF2B5EF4-FFF2-40B4-BE49-F238E27FC236}">
              <a16:creationId xmlns:a16="http://schemas.microsoft.com/office/drawing/2014/main" id="{00000000-0008-0000-4400-00006D010000}"/>
            </a:ext>
          </a:extLst>
        </xdr:cNvPr>
        <xdr:cNvPicPr>
          <a:picLocks noChangeAspect="1"/>
        </xdr:cNvPicPr>
      </xdr:nvPicPr>
      <xdr:blipFill>
        <a:blip xmlns:r="http://schemas.openxmlformats.org/officeDocument/2006/relationships" r:embed="rId283"/>
        <a:stretch>
          <a:fillRect/>
        </a:stretch>
      </xdr:blipFill>
      <xdr:spPr>
        <a:xfrm>
          <a:off x="635" y="948502040"/>
          <a:ext cx="2113280" cy="1336675"/>
        </a:xfrm>
        <a:prstGeom prst="rect">
          <a:avLst/>
        </a:prstGeom>
        <a:noFill/>
        <a:ln w="9525">
          <a:noFill/>
        </a:ln>
      </xdr:spPr>
    </xdr:pic>
    <xdr:clientData/>
  </xdr:twoCellAnchor>
  <xdr:twoCellAnchor editAs="oneCell">
    <xdr:from>
      <xdr:col>0</xdr:col>
      <xdr:colOff>635</xdr:colOff>
      <xdr:row>515</xdr:row>
      <xdr:rowOff>128270</xdr:rowOff>
    </xdr:from>
    <xdr:to>
      <xdr:col>0</xdr:col>
      <xdr:colOff>2134235</xdr:colOff>
      <xdr:row>515</xdr:row>
      <xdr:rowOff>1828800</xdr:rowOff>
    </xdr:to>
    <xdr:pic>
      <xdr:nvPicPr>
        <xdr:cNvPr id="366" name="图片 365">
          <a:extLst>
            <a:ext uri="{FF2B5EF4-FFF2-40B4-BE49-F238E27FC236}">
              <a16:creationId xmlns:a16="http://schemas.microsoft.com/office/drawing/2014/main" id="{00000000-0008-0000-4400-00006E010000}"/>
            </a:ext>
          </a:extLst>
        </xdr:cNvPr>
        <xdr:cNvPicPr>
          <a:picLocks noChangeAspect="1"/>
        </xdr:cNvPicPr>
      </xdr:nvPicPr>
      <xdr:blipFill>
        <a:blip xmlns:r="http://schemas.openxmlformats.org/officeDocument/2006/relationships" r:embed="rId284"/>
        <a:stretch>
          <a:fillRect/>
        </a:stretch>
      </xdr:blipFill>
      <xdr:spPr>
        <a:xfrm>
          <a:off x="635" y="936916465"/>
          <a:ext cx="2133600" cy="1700530"/>
        </a:xfrm>
        <a:prstGeom prst="rect">
          <a:avLst/>
        </a:prstGeom>
        <a:noFill/>
        <a:ln w="9525">
          <a:noFill/>
        </a:ln>
      </xdr:spPr>
    </xdr:pic>
    <xdr:clientData/>
  </xdr:twoCellAnchor>
  <xdr:twoCellAnchor editAs="oneCell">
    <xdr:from>
      <xdr:col>0</xdr:col>
      <xdr:colOff>635</xdr:colOff>
      <xdr:row>516</xdr:row>
      <xdr:rowOff>156210</xdr:rowOff>
    </xdr:from>
    <xdr:to>
      <xdr:col>0</xdr:col>
      <xdr:colOff>2150110</xdr:colOff>
      <xdr:row>516</xdr:row>
      <xdr:rowOff>1804035</xdr:rowOff>
    </xdr:to>
    <xdr:pic>
      <xdr:nvPicPr>
        <xdr:cNvPr id="367" name="图片 366">
          <a:extLst>
            <a:ext uri="{FF2B5EF4-FFF2-40B4-BE49-F238E27FC236}">
              <a16:creationId xmlns:a16="http://schemas.microsoft.com/office/drawing/2014/main" id="{00000000-0008-0000-4400-00006F010000}"/>
            </a:ext>
          </a:extLst>
        </xdr:cNvPr>
        <xdr:cNvPicPr>
          <a:picLocks noChangeAspect="1"/>
        </xdr:cNvPicPr>
      </xdr:nvPicPr>
      <xdr:blipFill>
        <a:blip xmlns:r="http://schemas.openxmlformats.org/officeDocument/2006/relationships" r:embed="rId285"/>
        <a:stretch>
          <a:fillRect/>
        </a:stretch>
      </xdr:blipFill>
      <xdr:spPr>
        <a:xfrm>
          <a:off x="635" y="938849405"/>
          <a:ext cx="2149475" cy="1647825"/>
        </a:xfrm>
        <a:prstGeom prst="rect">
          <a:avLst/>
        </a:prstGeom>
        <a:noFill/>
        <a:ln w="9525">
          <a:noFill/>
        </a:ln>
      </xdr:spPr>
    </xdr:pic>
    <xdr:clientData/>
  </xdr:twoCellAnchor>
  <xdr:twoCellAnchor editAs="oneCell">
    <xdr:from>
      <xdr:col>0</xdr:col>
      <xdr:colOff>9525</xdr:colOff>
      <xdr:row>518</xdr:row>
      <xdr:rowOff>238125</xdr:rowOff>
    </xdr:from>
    <xdr:to>
      <xdr:col>0</xdr:col>
      <xdr:colOff>2135505</xdr:colOff>
      <xdr:row>518</xdr:row>
      <xdr:rowOff>1669415</xdr:rowOff>
    </xdr:to>
    <xdr:pic>
      <xdr:nvPicPr>
        <xdr:cNvPr id="368" name="图片 367">
          <a:extLst>
            <a:ext uri="{FF2B5EF4-FFF2-40B4-BE49-F238E27FC236}">
              <a16:creationId xmlns:a16="http://schemas.microsoft.com/office/drawing/2014/main" id="{00000000-0008-0000-4400-000070010000}"/>
            </a:ext>
          </a:extLst>
        </xdr:cNvPr>
        <xdr:cNvPicPr>
          <a:picLocks noChangeAspect="1"/>
        </xdr:cNvPicPr>
      </xdr:nvPicPr>
      <xdr:blipFill>
        <a:blip xmlns:r="http://schemas.openxmlformats.org/officeDocument/2006/relationships" r:embed="rId286"/>
        <a:stretch>
          <a:fillRect/>
        </a:stretch>
      </xdr:blipFill>
      <xdr:spPr>
        <a:xfrm>
          <a:off x="9525" y="942741320"/>
          <a:ext cx="2125980" cy="1431290"/>
        </a:xfrm>
        <a:prstGeom prst="rect">
          <a:avLst/>
        </a:prstGeom>
        <a:noFill/>
        <a:ln w="9525">
          <a:noFill/>
        </a:ln>
      </xdr:spPr>
    </xdr:pic>
    <xdr:clientData/>
  </xdr:twoCellAnchor>
  <xdr:twoCellAnchor editAs="oneCell">
    <xdr:from>
      <xdr:col>0</xdr:col>
      <xdr:colOff>635</xdr:colOff>
      <xdr:row>520</xdr:row>
      <xdr:rowOff>260350</xdr:rowOff>
    </xdr:from>
    <xdr:to>
      <xdr:col>0</xdr:col>
      <xdr:colOff>2141855</xdr:colOff>
      <xdr:row>520</xdr:row>
      <xdr:rowOff>1708785</xdr:rowOff>
    </xdr:to>
    <xdr:pic>
      <xdr:nvPicPr>
        <xdr:cNvPr id="369" name="图片 368">
          <a:extLst>
            <a:ext uri="{FF2B5EF4-FFF2-40B4-BE49-F238E27FC236}">
              <a16:creationId xmlns:a16="http://schemas.microsoft.com/office/drawing/2014/main" id="{00000000-0008-0000-4400-000071010000}"/>
            </a:ext>
          </a:extLst>
        </xdr:cNvPr>
        <xdr:cNvPicPr>
          <a:picLocks noChangeAspect="1"/>
        </xdr:cNvPicPr>
      </xdr:nvPicPr>
      <xdr:blipFill>
        <a:blip xmlns:r="http://schemas.openxmlformats.org/officeDocument/2006/relationships" r:embed="rId287"/>
        <a:stretch>
          <a:fillRect/>
        </a:stretch>
      </xdr:blipFill>
      <xdr:spPr>
        <a:xfrm>
          <a:off x="635" y="946573545"/>
          <a:ext cx="2141220" cy="1448435"/>
        </a:xfrm>
        <a:prstGeom prst="rect">
          <a:avLst/>
        </a:prstGeom>
        <a:noFill/>
        <a:ln w="9525">
          <a:noFill/>
        </a:ln>
      </xdr:spPr>
    </xdr:pic>
    <xdr:clientData/>
  </xdr:twoCellAnchor>
  <xdr:twoCellAnchor editAs="oneCell">
    <xdr:from>
      <xdr:col>0</xdr:col>
      <xdr:colOff>28575</xdr:colOff>
      <xdr:row>519</xdr:row>
      <xdr:rowOff>248285</xdr:rowOff>
    </xdr:from>
    <xdr:to>
      <xdr:col>0</xdr:col>
      <xdr:colOff>2148205</xdr:colOff>
      <xdr:row>519</xdr:row>
      <xdr:rowOff>1797050</xdr:rowOff>
    </xdr:to>
    <xdr:pic>
      <xdr:nvPicPr>
        <xdr:cNvPr id="370" name="图片 369">
          <a:extLst>
            <a:ext uri="{FF2B5EF4-FFF2-40B4-BE49-F238E27FC236}">
              <a16:creationId xmlns:a16="http://schemas.microsoft.com/office/drawing/2014/main" id="{00000000-0008-0000-4400-000072010000}"/>
            </a:ext>
          </a:extLst>
        </xdr:cNvPr>
        <xdr:cNvPicPr>
          <a:picLocks noChangeAspect="1"/>
        </xdr:cNvPicPr>
      </xdr:nvPicPr>
      <xdr:blipFill>
        <a:blip xmlns:r="http://schemas.openxmlformats.org/officeDocument/2006/relationships" r:embed="rId288"/>
        <a:stretch>
          <a:fillRect/>
        </a:stretch>
      </xdr:blipFill>
      <xdr:spPr>
        <a:xfrm>
          <a:off x="28575" y="944656480"/>
          <a:ext cx="2119630" cy="1548765"/>
        </a:xfrm>
        <a:prstGeom prst="rect">
          <a:avLst/>
        </a:prstGeom>
        <a:noFill/>
        <a:ln w="9525">
          <a:noFill/>
        </a:ln>
      </xdr:spPr>
    </xdr:pic>
    <xdr:clientData/>
  </xdr:twoCellAnchor>
  <xdr:twoCellAnchor editAs="oneCell">
    <xdr:from>
      <xdr:col>0</xdr:col>
      <xdr:colOff>9525</xdr:colOff>
      <xdr:row>522</xdr:row>
      <xdr:rowOff>202565</xdr:rowOff>
    </xdr:from>
    <xdr:to>
      <xdr:col>0</xdr:col>
      <xdr:colOff>2126615</xdr:colOff>
      <xdr:row>522</xdr:row>
      <xdr:rowOff>1722755</xdr:rowOff>
    </xdr:to>
    <xdr:pic>
      <xdr:nvPicPr>
        <xdr:cNvPr id="371" name="图片 370">
          <a:extLst>
            <a:ext uri="{FF2B5EF4-FFF2-40B4-BE49-F238E27FC236}">
              <a16:creationId xmlns:a16="http://schemas.microsoft.com/office/drawing/2014/main" id="{00000000-0008-0000-4400-000073010000}"/>
            </a:ext>
          </a:extLst>
        </xdr:cNvPr>
        <xdr:cNvPicPr>
          <a:picLocks noChangeAspect="1"/>
        </xdr:cNvPicPr>
      </xdr:nvPicPr>
      <xdr:blipFill>
        <a:blip xmlns:r="http://schemas.openxmlformats.org/officeDocument/2006/relationships" r:embed="rId289"/>
        <a:stretch>
          <a:fillRect/>
        </a:stretch>
      </xdr:blipFill>
      <xdr:spPr>
        <a:xfrm>
          <a:off x="9525" y="950325760"/>
          <a:ext cx="2117090" cy="1520190"/>
        </a:xfrm>
        <a:prstGeom prst="rect">
          <a:avLst/>
        </a:prstGeom>
        <a:noFill/>
        <a:ln w="9525">
          <a:noFill/>
        </a:ln>
      </xdr:spPr>
    </xdr:pic>
    <xdr:clientData/>
  </xdr:twoCellAnchor>
  <xdr:twoCellAnchor editAs="oneCell">
    <xdr:from>
      <xdr:col>0</xdr:col>
      <xdr:colOff>331470</xdr:colOff>
      <xdr:row>525</xdr:row>
      <xdr:rowOff>35560</xdr:rowOff>
    </xdr:from>
    <xdr:to>
      <xdr:col>0</xdr:col>
      <xdr:colOff>1945005</xdr:colOff>
      <xdr:row>525</xdr:row>
      <xdr:rowOff>1837055</xdr:rowOff>
    </xdr:to>
    <xdr:pic>
      <xdr:nvPicPr>
        <xdr:cNvPr id="372" name="图片 371">
          <a:extLst>
            <a:ext uri="{FF2B5EF4-FFF2-40B4-BE49-F238E27FC236}">
              <a16:creationId xmlns:a16="http://schemas.microsoft.com/office/drawing/2014/main" id="{00000000-0008-0000-4400-000074010000}"/>
            </a:ext>
          </a:extLst>
        </xdr:cNvPr>
        <xdr:cNvPicPr>
          <a:picLocks noChangeAspect="1"/>
        </xdr:cNvPicPr>
      </xdr:nvPicPr>
      <xdr:blipFill>
        <a:blip xmlns:r="http://schemas.openxmlformats.org/officeDocument/2006/relationships" r:embed="rId290"/>
        <a:stretch>
          <a:fillRect/>
        </a:stretch>
      </xdr:blipFill>
      <xdr:spPr>
        <a:xfrm>
          <a:off x="331470" y="955873755"/>
          <a:ext cx="1613535" cy="1801495"/>
        </a:xfrm>
        <a:prstGeom prst="rect">
          <a:avLst/>
        </a:prstGeom>
        <a:noFill/>
        <a:ln w="9525">
          <a:noFill/>
        </a:ln>
      </xdr:spPr>
    </xdr:pic>
    <xdr:clientData/>
  </xdr:twoCellAnchor>
  <xdr:twoCellAnchor editAs="oneCell">
    <xdr:from>
      <xdr:col>0</xdr:col>
      <xdr:colOff>635</xdr:colOff>
      <xdr:row>526</xdr:row>
      <xdr:rowOff>168275</xdr:rowOff>
    </xdr:from>
    <xdr:to>
      <xdr:col>0</xdr:col>
      <xdr:colOff>2128520</xdr:colOff>
      <xdr:row>526</xdr:row>
      <xdr:rowOff>1601470</xdr:rowOff>
    </xdr:to>
    <xdr:pic>
      <xdr:nvPicPr>
        <xdr:cNvPr id="373" name="图片 372">
          <a:extLst>
            <a:ext uri="{FF2B5EF4-FFF2-40B4-BE49-F238E27FC236}">
              <a16:creationId xmlns:a16="http://schemas.microsoft.com/office/drawing/2014/main" id="{00000000-0008-0000-4400-000075010000}"/>
            </a:ext>
          </a:extLst>
        </xdr:cNvPr>
        <xdr:cNvPicPr>
          <a:picLocks noChangeAspect="1"/>
        </xdr:cNvPicPr>
      </xdr:nvPicPr>
      <xdr:blipFill>
        <a:blip xmlns:r="http://schemas.openxmlformats.org/officeDocument/2006/relationships" r:embed="rId291"/>
        <a:stretch>
          <a:fillRect/>
        </a:stretch>
      </xdr:blipFill>
      <xdr:spPr>
        <a:xfrm>
          <a:off x="635" y="957911470"/>
          <a:ext cx="2127885" cy="1433195"/>
        </a:xfrm>
        <a:prstGeom prst="rect">
          <a:avLst/>
        </a:prstGeom>
        <a:noFill/>
        <a:ln w="9525">
          <a:noFill/>
        </a:ln>
      </xdr:spPr>
    </xdr:pic>
    <xdr:clientData/>
  </xdr:twoCellAnchor>
  <xdr:twoCellAnchor editAs="oneCell">
    <xdr:from>
      <xdr:col>0</xdr:col>
      <xdr:colOff>635</xdr:colOff>
      <xdr:row>524</xdr:row>
      <xdr:rowOff>151130</xdr:rowOff>
    </xdr:from>
    <xdr:to>
      <xdr:col>0</xdr:col>
      <xdr:colOff>2125980</xdr:colOff>
      <xdr:row>524</xdr:row>
      <xdr:rowOff>1808480</xdr:rowOff>
    </xdr:to>
    <xdr:pic>
      <xdr:nvPicPr>
        <xdr:cNvPr id="374" name="图片 373">
          <a:extLst>
            <a:ext uri="{FF2B5EF4-FFF2-40B4-BE49-F238E27FC236}">
              <a16:creationId xmlns:a16="http://schemas.microsoft.com/office/drawing/2014/main" id="{00000000-0008-0000-4400-000076010000}"/>
            </a:ext>
          </a:extLst>
        </xdr:cNvPr>
        <xdr:cNvPicPr>
          <a:picLocks noChangeAspect="1"/>
        </xdr:cNvPicPr>
      </xdr:nvPicPr>
      <xdr:blipFill>
        <a:blip xmlns:r="http://schemas.openxmlformats.org/officeDocument/2006/relationships" r:embed="rId292"/>
        <a:stretch>
          <a:fillRect/>
        </a:stretch>
      </xdr:blipFill>
      <xdr:spPr>
        <a:xfrm>
          <a:off x="635" y="954084325"/>
          <a:ext cx="2125345" cy="1657350"/>
        </a:xfrm>
        <a:prstGeom prst="rect">
          <a:avLst/>
        </a:prstGeom>
        <a:noFill/>
        <a:ln w="9525">
          <a:noFill/>
        </a:ln>
      </xdr:spPr>
    </xdr:pic>
    <xdr:clientData/>
  </xdr:twoCellAnchor>
  <xdr:twoCellAnchor editAs="oneCell">
    <xdr:from>
      <xdr:col>0</xdr:col>
      <xdr:colOff>20320</xdr:colOff>
      <xdr:row>523</xdr:row>
      <xdr:rowOff>146685</xdr:rowOff>
    </xdr:from>
    <xdr:to>
      <xdr:col>0</xdr:col>
      <xdr:colOff>2148840</xdr:colOff>
      <xdr:row>523</xdr:row>
      <xdr:rowOff>1675765</xdr:rowOff>
    </xdr:to>
    <xdr:pic>
      <xdr:nvPicPr>
        <xdr:cNvPr id="375" name="图片 374">
          <a:extLst>
            <a:ext uri="{FF2B5EF4-FFF2-40B4-BE49-F238E27FC236}">
              <a16:creationId xmlns:a16="http://schemas.microsoft.com/office/drawing/2014/main" id="{00000000-0008-0000-4400-000077010000}"/>
            </a:ext>
          </a:extLst>
        </xdr:cNvPr>
        <xdr:cNvPicPr>
          <a:picLocks noChangeAspect="1"/>
        </xdr:cNvPicPr>
      </xdr:nvPicPr>
      <xdr:blipFill>
        <a:blip xmlns:r="http://schemas.openxmlformats.org/officeDocument/2006/relationships" r:embed="rId293"/>
        <a:stretch>
          <a:fillRect/>
        </a:stretch>
      </xdr:blipFill>
      <xdr:spPr>
        <a:xfrm>
          <a:off x="20320" y="952174880"/>
          <a:ext cx="2128520" cy="1529080"/>
        </a:xfrm>
        <a:prstGeom prst="rect">
          <a:avLst/>
        </a:prstGeom>
        <a:noFill/>
        <a:ln w="9525">
          <a:noFill/>
        </a:ln>
      </xdr:spPr>
    </xdr:pic>
    <xdr:clientData/>
  </xdr:twoCellAnchor>
  <xdr:twoCellAnchor editAs="oneCell">
    <xdr:from>
      <xdr:col>0</xdr:col>
      <xdr:colOff>635</xdr:colOff>
      <xdr:row>527</xdr:row>
      <xdr:rowOff>60325</xdr:rowOff>
    </xdr:from>
    <xdr:to>
      <xdr:col>0</xdr:col>
      <xdr:colOff>2118995</xdr:colOff>
      <xdr:row>527</xdr:row>
      <xdr:rowOff>1875155</xdr:rowOff>
    </xdr:to>
    <xdr:pic>
      <xdr:nvPicPr>
        <xdr:cNvPr id="376" name="图片 375">
          <a:extLst>
            <a:ext uri="{FF2B5EF4-FFF2-40B4-BE49-F238E27FC236}">
              <a16:creationId xmlns:a16="http://schemas.microsoft.com/office/drawing/2014/main" id="{00000000-0008-0000-4400-000078010000}"/>
            </a:ext>
          </a:extLst>
        </xdr:cNvPr>
        <xdr:cNvPicPr>
          <a:picLocks noChangeAspect="1"/>
        </xdr:cNvPicPr>
      </xdr:nvPicPr>
      <xdr:blipFill>
        <a:blip xmlns:r="http://schemas.openxmlformats.org/officeDocument/2006/relationships" r:embed="rId294"/>
        <a:stretch>
          <a:fillRect/>
        </a:stretch>
      </xdr:blipFill>
      <xdr:spPr>
        <a:xfrm>
          <a:off x="635" y="959708520"/>
          <a:ext cx="2118360" cy="1814830"/>
        </a:xfrm>
        <a:prstGeom prst="rect">
          <a:avLst/>
        </a:prstGeom>
        <a:noFill/>
        <a:ln w="9525">
          <a:noFill/>
        </a:ln>
      </xdr:spPr>
    </xdr:pic>
    <xdr:clientData/>
  </xdr:twoCellAnchor>
  <xdr:twoCellAnchor editAs="oneCell">
    <xdr:from>
      <xdr:col>0</xdr:col>
      <xdr:colOff>25400</xdr:colOff>
      <xdr:row>528</xdr:row>
      <xdr:rowOff>80010</xdr:rowOff>
    </xdr:from>
    <xdr:to>
      <xdr:col>0</xdr:col>
      <xdr:colOff>2117725</xdr:colOff>
      <xdr:row>528</xdr:row>
      <xdr:rowOff>1828800</xdr:rowOff>
    </xdr:to>
    <xdr:pic>
      <xdr:nvPicPr>
        <xdr:cNvPr id="377" name="图片 376">
          <a:extLst>
            <a:ext uri="{FF2B5EF4-FFF2-40B4-BE49-F238E27FC236}">
              <a16:creationId xmlns:a16="http://schemas.microsoft.com/office/drawing/2014/main" id="{00000000-0008-0000-4400-000079010000}"/>
            </a:ext>
          </a:extLst>
        </xdr:cNvPr>
        <xdr:cNvPicPr>
          <a:picLocks noChangeAspect="1"/>
        </xdr:cNvPicPr>
      </xdr:nvPicPr>
      <xdr:blipFill>
        <a:blip xmlns:r="http://schemas.openxmlformats.org/officeDocument/2006/relationships" r:embed="rId295"/>
        <a:stretch>
          <a:fillRect/>
        </a:stretch>
      </xdr:blipFill>
      <xdr:spPr>
        <a:xfrm>
          <a:off x="25400" y="961633205"/>
          <a:ext cx="2092325" cy="1748790"/>
        </a:xfrm>
        <a:prstGeom prst="rect">
          <a:avLst/>
        </a:prstGeom>
        <a:noFill/>
        <a:ln w="9525">
          <a:noFill/>
        </a:ln>
      </xdr:spPr>
    </xdr:pic>
    <xdr:clientData/>
  </xdr:twoCellAnchor>
  <xdr:twoCellAnchor editAs="oneCell">
    <xdr:from>
      <xdr:col>0</xdr:col>
      <xdr:colOff>17780</xdr:colOff>
      <xdr:row>529</xdr:row>
      <xdr:rowOff>92075</xdr:rowOff>
    </xdr:from>
    <xdr:to>
      <xdr:col>0</xdr:col>
      <xdr:colOff>2127885</xdr:colOff>
      <xdr:row>529</xdr:row>
      <xdr:rowOff>1815465</xdr:rowOff>
    </xdr:to>
    <xdr:pic>
      <xdr:nvPicPr>
        <xdr:cNvPr id="378" name="图片 377">
          <a:extLst>
            <a:ext uri="{FF2B5EF4-FFF2-40B4-BE49-F238E27FC236}">
              <a16:creationId xmlns:a16="http://schemas.microsoft.com/office/drawing/2014/main" id="{00000000-0008-0000-4400-00007A010000}"/>
            </a:ext>
          </a:extLst>
        </xdr:cNvPr>
        <xdr:cNvPicPr>
          <a:picLocks noChangeAspect="1"/>
        </xdr:cNvPicPr>
      </xdr:nvPicPr>
      <xdr:blipFill>
        <a:blip xmlns:r="http://schemas.openxmlformats.org/officeDocument/2006/relationships" r:embed="rId296"/>
        <a:stretch>
          <a:fillRect/>
        </a:stretch>
      </xdr:blipFill>
      <xdr:spPr>
        <a:xfrm>
          <a:off x="17780" y="963550270"/>
          <a:ext cx="2110105" cy="1723390"/>
        </a:xfrm>
        <a:prstGeom prst="rect">
          <a:avLst/>
        </a:prstGeom>
        <a:noFill/>
        <a:ln w="9525">
          <a:noFill/>
        </a:ln>
      </xdr:spPr>
    </xdr:pic>
    <xdr:clientData/>
  </xdr:twoCellAnchor>
  <xdr:twoCellAnchor editAs="oneCell">
    <xdr:from>
      <xdr:col>0</xdr:col>
      <xdr:colOff>67945</xdr:colOff>
      <xdr:row>530</xdr:row>
      <xdr:rowOff>100965</xdr:rowOff>
    </xdr:from>
    <xdr:to>
      <xdr:col>0</xdr:col>
      <xdr:colOff>2179320</xdr:colOff>
      <xdr:row>530</xdr:row>
      <xdr:rowOff>1788795</xdr:rowOff>
    </xdr:to>
    <xdr:pic>
      <xdr:nvPicPr>
        <xdr:cNvPr id="379" name="图片 378">
          <a:extLst>
            <a:ext uri="{FF2B5EF4-FFF2-40B4-BE49-F238E27FC236}">
              <a16:creationId xmlns:a16="http://schemas.microsoft.com/office/drawing/2014/main" id="{00000000-0008-0000-4400-00007B010000}"/>
            </a:ext>
          </a:extLst>
        </xdr:cNvPr>
        <xdr:cNvPicPr>
          <a:picLocks noChangeAspect="1"/>
        </xdr:cNvPicPr>
      </xdr:nvPicPr>
      <xdr:blipFill>
        <a:blip xmlns:r="http://schemas.openxmlformats.org/officeDocument/2006/relationships" r:embed="rId297"/>
        <a:stretch>
          <a:fillRect/>
        </a:stretch>
      </xdr:blipFill>
      <xdr:spPr>
        <a:xfrm>
          <a:off x="67945" y="965464160"/>
          <a:ext cx="2111375" cy="1687830"/>
        </a:xfrm>
        <a:prstGeom prst="rect">
          <a:avLst/>
        </a:prstGeom>
        <a:noFill/>
        <a:ln w="9525">
          <a:noFill/>
        </a:ln>
      </xdr:spPr>
    </xdr:pic>
    <xdr:clientData/>
  </xdr:twoCellAnchor>
  <xdr:twoCellAnchor editAs="oneCell">
    <xdr:from>
      <xdr:col>0</xdr:col>
      <xdr:colOff>9525</xdr:colOff>
      <xdr:row>531</xdr:row>
      <xdr:rowOff>183515</xdr:rowOff>
    </xdr:from>
    <xdr:to>
      <xdr:col>0</xdr:col>
      <xdr:colOff>2141855</xdr:colOff>
      <xdr:row>531</xdr:row>
      <xdr:rowOff>1763395</xdr:rowOff>
    </xdr:to>
    <xdr:pic>
      <xdr:nvPicPr>
        <xdr:cNvPr id="380" name="图片 379">
          <a:extLst>
            <a:ext uri="{FF2B5EF4-FFF2-40B4-BE49-F238E27FC236}">
              <a16:creationId xmlns:a16="http://schemas.microsoft.com/office/drawing/2014/main" id="{00000000-0008-0000-4400-00007C010000}"/>
            </a:ext>
          </a:extLst>
        </xdr:cNvPr>
        <xdr:cNvPicPr>
          <a:picLocks noChangeAspect="1"/>
        </xdr:cNvPicPr>
      </xdr:nvPicPr>
      <xdr:blipFill>
        <a:blip xmlns:r="http://schemas.openxmlformats.org/officeDocument/2006/relationships" r:embed="rId298"/>
        <a:stretch>
          <a:fillRect/>
        </a:stretch>
      </xdr:blipFill>
      <xdr:spPr>
        <a:xfrm>
          <a:off x="9525" y="967451710"/>
          <a:ext cx="2132330" cy="1579880"/>
        </a:xfrm>
        <a:prstGeom prst="rect">
          <a:avLst/>
        </a:prstGeom>
        <a:noFill/>
        <a:ln w="9525">
          <a:noFill/>
        </a:ln>
      </xdr:spPr>
    </xdr:pic>
    <xdr:clientData/>
  </xdr:twoCellAnchor>
  <xdr:twoCellAnchor editAs="oneCell">
    <xdr:from>
      <xdr:col>0</xdr:col>
      <xdr:colOff>9525</xdr:colOff>
      <xdr:row>532</xdr:row>
      <xdr:rowOff>123825</xdr:rowOff>
    </xdr:from>
    <xdr:to>
      <xdr:col>0</xdr:col>
      <xdr:colOff>2127885</xdr:colOff>
      <xdr:row>532</xdr:row>
      <xdr:rowOff>1831340</xdr:rowOff>
    </xdr:to>
    <xdr:pic>
      <xdr:nvPicPr>
        <xdr:cNvPr id="381" name="图片 380">
          <a:extLst>
            <a:ext uri="{FF2B5EF4-FFF2-40B4-BE49-F238E27FC236}">
              <a16:creationId xmlns:a16="http://schemas.microsoft.com/office/drawing/2014/main" id="{00000000-0008-0000-4400-00007D010000}"/>
            </a:ext>
          </a:extLst>
        </xdr:cNvPr>
        <xdr:cNvPicPr>
          <a:picLocks noChangeAspect="1"/>
        </xdr:cNvPicPr>
      </xdr:nvPicPr>
      <xdr:blipFill>
        <a:blip xmlns:r="http://schemas.openxmlformats.org/officeDocument/2006/relationships" r:embed="rId299"/>
        <a:stretch>
          <a:fillRect/>
        </a:stretch>
      </xdr:blipFill>
      <xdr:spPr>
        <a:xfrm>
          <a:off x="9525" y="969297020"/>
          <a:ext cx="2118360" cy="1707515"/>
        </a:xfrm>
        <a:prstGeom prst="rect">
          <a:avLst/>
        </a:prstGeom>
        <a:noFill/>
        <a:ln w="9525">
          <a:noFill/>
        </a:ln>
      </xdr:spPr>
    </xdr:pic>
    <xdr:clientData/>
  </xdr:twoCellAnchor>
  <xdr:twoCellAnchor editAs="oneCell">
    <xdr:from>
      <xdr:col>0</xdr:col>
      <xdr:colOff>635</xdr:colOff>
      <xdr:row>533</xdr:row>
      <xdr:rowOff>185420</xdr:rowOff>
    </xdr:from>
    <xdr:to>
      <xdr:col>0</xdr:col>
      <xdr:colOff>2096770</xdr:colOff>
      <xdr:row>533</xdr:row>
      <xdr:rowOff>1623060</xdr:rowOff>
    </xdr:to>
    <xdr:pic>
      <xdr:nvPicPr>
        <xdr:cNvPr id="382" name="图片 381">
          <a:extLst>
            <a:ext uri="{FF2B5EF4-FFF2-40B4-BE49-F238E27FC236}">
              <a16:creationId xmlns:a16="http://schemas.microsoft.com/office/drawing/2014/main" id="{00000000-0008-0000-4400-00007E010000}"/>
            </a:ext>
          </a:extLst>
        </xdr:cNvPr>
        <xdr:cNvPicPr>
          <a:picLocks noChangeAspect="1"/>
        </xdr:cNvPicPr>
      </xdr:nvPicPr>
      <xdr:blipFill>
        <a:blip xmlns:r="http://schemas.openxmlformats.org/officeDocument/2006/relationships" r:embed="rId300"/>
        <a:stretch>
          <a:fillRect/>
        </a:stretch>
      </xdr:blipFill>
      <xdr:spPr>
        <a:xfrm>
          <a:off x="635" y="971263615"/>
          <a:ext cx="2096135" cy="1437640"/>
        </a:xfrm>
        <a:prstGeom prst="rect">
          <a:avLst/>
        </a:prstGeom>
        <a:noFill/>
        <a:ln w="9525">
          <a:noFill/>
        </a:ln>
      </xdr:spPr>
    </xdr:pic>
    <xdr:clientData/>
  </xdr:twoCellAnchor>
  <xdr:twoCellAnchor editAs="oneCell">
    <xdr:from>
      <xdr:col>0</xdr:col>
      <xdr:colOff>20320</xdr:colOff>
      <xdr:row>534</xdr:row>
      <xdr:rowOff>224155</xdr:rowOff>
    </xdr:from>
    <xdr:to>
      <xdr:col>0</xdr:col>
      <xdr:colOff>2137410</xdr:colOff>
      <xdr:row>534</xdr:row>
      <xdr:rowOff>1663700</xdr:rowOff>
    </xdr:to>
    <xdr:pic>
      <xdr:nvPicPr>
        <xdr:cNvPr id="383" name="图片 382">
          <a:extLst>
            <a:ext uri="{FF2B5EF4-FFF2-40B4-BE49-F238E27FC236}">
              <a16:creationId xmlns:a16="http://schemas.microsoft.com/office/drawing/2014/main" id="{00000000-0008-0000-4400-00007F010000}"/>
            </a:ext>
          </a:extLst>
        </xdr:cNvPr>
        <xdr:cNvPicPr>
          <a:picLocks noChangeAspect="1"/>
        </xdr:cNvPicPr>
      </xdr:nvPicPr>
      <xdr:blipFill>
        <a:blip xmlns:r="http://schemas.openxmlformats.org/officeDocument/2006/relationships" r:embed="rId301"/>
        <a:stretch>
          <a:fillRect/>
        </a:stretch>
      </xdr:blipFill>
      <xdr:spPr>
        <a:xfrm>
          <a:off x="20320" y="973207350"/>
          <a:ext cx="2117090" cy="1439545"/>
        </a:xfrm>
        <a:prstGeom prst="rect">
          <a:avLst/>
        </a:prstGeom>
        <a:noFill/>
        <a:ln w="9525">
          <a:noFill/>
        </a:ln>
      </xdr:spPr>
    </xdr:pic>
    <xdr:clientData/>
  </xdr:twoCellAnchor>
  <xdr:twoCellAnchor editAs="oneCell">
    <xdr:from>
      <xdr:col>0</xdr:col>
      <xdr:colOff>635</xdr:colOff>
      <xdr:row>536</xdr:row>
      <xdr:rowOff>255270</xdr:rowOff>
    </xdr:from>
    <xdr:to>
      <xdr:col>0</xdr:col>
      <xdr:colOff>2137410</xdr:colOff>
      <xdr:row>536</xdr:row>
      <xdr:rowOff>1687830</xdr:rowOff>
    </xdr:to>
    <xdr:pic>
      <xdr:nvPicPr>
        <xdr:cNvPr id="384" name="图片 383">
          <a:extLst>
            <a:ext uri="{FF2B5EF4-FFF2-40B4-BE49-F238E27FC236}">
              <a16:creationId xmlns:a16="http://schemas.microsoft.com/office/drawing/2014/main" id="{00000000-0008-0000-4400-000080010000}"/>
            </a:ext>
          </a:extLst>
        </xdr:cNvPr>
        <xdr:cNvPicPr>
          <a:picLocks noChangeAspect="1"/>
        </xdr:cNvPicPr>
      </xdr:nvPicPr>
      <xdr:blipFill>
        <a:blip xmlns:r="http://schemas.openxmlformats.org/officeDocument/2006/relationships" r:embed="rId302"/>
        <a:stretch>
          <a:fillRect/>
        </a:stretch>
      </xdr:blipFill>
      <xdr:spPr>
        <a:xfrm>
          <a:off x="635" y="977048465"/>
          <a:ext cx="2136775" cy="1432560"/>
        </a:xfrm>
        <a:prstGeom prst="rect">
          <a:avLst/>
        </a:prstGeom>
        <a:noFill/>
        <a:ln w="9525">
          <a:noFill/>
        </a:ln>
      </xdr:spPr>
    </xdr:pic>
    <xdr:clientData/>
  </xdr:twoCellAnchor>
  <xdr:twoCellAnchor editAs="oneCell">
    <xdr:from>
      <xdr:col>0</xdr:col>
      <xdr:colOff>9525</xdr:colOff>
      <xdr:row>535</xdr:row>
      <xdr:rowOff>252730</xdr:rowOff>
    </xdr:from>
    <xdr:to>
      <xdr:col>0</xdr:col>
      <xdr:colOff>2136775</xdr:colOff>
      <xdr:row>535</xdr:row>
      <xdr:rowOff>1678940</xdr:rowOff>
    </xdr:to>
    <xdr:pic>
      <xdr:nvPicPr>
        <xdr:cNvPr id="385" name="图片 384">
          <a:extLst>
            <a:ext uri="{FF2B5EF4-FFF2-40B4-BE49-F238E27FC236}">
              <a16:creationId xmlns:a16="http://schemas.microsoft.com/office/drawing/2014/main" id="{00000000-0008-0000-4400-000081010000}"/>
            </a:ext>
          </a:extLst>
        </xdr:cNvPr>
        <xdr:cNvPicPr>
          <a:picLocks noChangeAspect="1"/>
        </xdr:cNvPicPr>
      </xdr:nvPicPr>
      <xdr:blipFill>
        <a:blip xmlns:r="http://schemas.openxmlformats.org/officeDocument/2006/relationships" r:embed="rId303"/>
        <a:stretch>
          <a:fillRect/>
        </a:stretch>
      </xdr:blipFill>
      <xdr:spPr>
        <a:xfrm>
          <a:off x="9525" y="975140925"/>
          <a:ext cx="2127250" cy="1426210"/>
        </a:xfrm>
        <a:prstGeom prst="rect">
          <a:avLst/>
        </a:prstGeom>
        <a:noFill/>
        <a:ln w="9525">
          <a:noFill/>
        </a:ln>
      </xdr:spPr>
    </xdr:pic>
    <xdr:clientData/>
  </xdr:twoCellAnchor>
  <xdr:twoCellAnchor editAs="oneCell">
    <xdr:from>
      <xdr:col>0</xdr:col>
      <xdr:colOff>635</xdr:colOff>
      <xdr:row>537</xdr:row>
      <xdr:rowOff>109855</xdr:rowOff>
    </xdr:from>
    <xdr:to>
      <xdr:col>0</xdr:col>
      <xdr:colOff>2109470</xdr:colOff>
      <xdr:row>537</xdr:row>
      <xdr:rowOff>1776730</xdr:rowOff>
    </xdr:to>
    <xdr:pic>
      <xdr:nvPicPr>
        <xdr:cNvPr id="386" name="图片 385">
          <a:extLst>
            <a:ext uri="{FF2B5EF4-FFF2-40B4-BE49-F238E27FC236}">
              <a16:creationId xmlns:a16="http://schemas.microsoft.com/office/drawing/2014/main" id="{00000000-0008-0000-4400-000082010000}"/>
            </a:ext>
          </a:extLst>
        </xdr:cNvPr>
        <xdr:cNvPicPr>
          <a:picLocks noChangeAspect="1"/>
        </xdr:cNvPicPr>
      </xdr:nvPicPr>
      <xdr:blipFill>
        <a:blip xmlns:r="http://schemas.openxmlformats.org/officeDocument/2006/relationships" r:embed="rId304"/>
        <a:stretch>
          <a:fillRect/>
        </a:stretch>
      </xdr:blipFill>
      <xdr:spPr>
        <a:xfrm>
          <a:off x="635" y="978808050"/>
          <a:ext cx="2108835" cy="1666875"/>
        </a:xfrm>
        <a:prstGeom prst="rect">
          <a:avLst/>
        </a:prstGeom>
        <a:noFill/>
        <a:ln w="9525">
          <a:noFill/>
        </a:ln>
      </xdr:spPr>
    </xdr:pic>
    <xdr:clientData/>
  </xdr:twoCellAnchor>
  <xdr:twoCellAnchor editAs="oneCell">
    <xdr:from>
      <xdr:col>0</xdr:col>
      <xdr:colOff>635</xdr:colOff>
      <xdr:row>538</xdr:row>
      <xdr:rowOff>153035</xdr:rowOff>
    </xdr:from>
    <xdr:to>
      <xdr:col>0</xdr:col>
      <xdr:colOff>2105025</xdr:colOff>
      <xdr:row>538</xdr:row>
      <xdr:rowOff>1782445</xdr:rowOff>
    </xdr:to>
    <xdr:pic>
      <xdr:nvPicPr>
        <xdr:cNvPr id="387" name="图片 386">
          <a:extLst>
            <a:ext uri="{FF2B5EF4-FFF2-40B4-BE49-F238E27FC236}">
              <a16:creationId xmlns:a16="http://schemas.microsoft.com/office/drawing/2014/main" id="{00000000-0008-0000-4400-000083010000}"/>
            </a:ext>
          </a:extLst>
        </xdr:cNvPr>
        <xdr:cNvPicPr>
          <a:picLocks noChangeAspect="1"/>
        </xdr:cNvPicPr>
      </xdr:nvPicPr>
      <xdr:blipFill>
        <a:blip xmlns:r="http://schemas.openxmlformats.org/officeDocument/2006/relationships" r:embed="rId305"/>
        <a:stretch>
          <a:fillRect/>
        </a:stretch>
      </xdr:blipFill>
      <xdr:spPr>
        <a:xfrm>
          <a:off x="635" y="980756230"/>
          <a:ext cx="2104390" cy="1629410"/>
        </a:xfrm>
        <a:prstGeom prst="rect">
          <a:avLst/>
        </a:prstGeom>
        <a:noFill/>
        <a:ln w="9525">
          <a:noFill/>
        </a:ln>
      </xdr:spPr>
    </xdr:pic>
    <xdr:clientData/>
  </xdr:twoCellAnchor>
  <xdr:twoCellAnchor editAs="oneCell">
    <xdr:from>
      <xdr:col>0</xdr:col>
      <xdr:colOff>9525</xdr:colOff>
      <xdr:row>539</xdr:row>
      <xdr:rowOff>290830</xdr:rowOff>
    </xdr:from>
    <xdr:to>
      <xdr:col>0</xdr:col>
      <xdr:colOff>2118995</xdr:colOff>
      <xdr:row>539</xdr:row>
      <xdr:rowOff>1647825</xdr:rowOff>
    </xdr:to>
    <xdr:pic>
      <xdr:nvPicPr>
        <xdr:cNvPr id="388" name="图片 387">
          <a:extLst>
            <a:ext uri="{FF2B5EF4-FFF2-40B4-BE49-F238E27FC236}">
              <a16:creationId xmlns:a16="http://schemas.microsoft.com/office/drawing/2014/main" id="{00000000-0008-0000-4400-000084010000}"/>
            </a:ext>
          </a:extLst>
        </xdr:cNvPr>
        <xdr:cNvPicPr>
          <a:picLocks noChangeAspect="1"/>
        </xdr:cNvPicPr>
      </xdr:nvPicPr>
      <xdr:blipFill>
        <a:blip xmlns:r="http://schemas.openxmlformats.org/officeDocument/2006/relationships" r:embed="rId306"/>
        <a:stretch>
          <a:fillRect/>
        </a:stretch>
      </xdr:blipFill>
      <xdr:spPr>
        <a:xfrm>
          <a:off x="9525" y="982799025"/>
          <a:ext cx="2109470" cy="1356995"/>
        </a:xfrm>
        <a:prstGeom prst="rect">
          <a:avLst/>
        </a:prstGeom>
        <a:noFill/>
        <a:ln w="9525">
          <a:noFill/>
        </a:ln>
      </xdr:spPr>
    </xdr:pic>
    <xdr:clientData/>
  </xdr:twoCellAnchor>
  <xdr:twoCellAnchor editAs="oneCell">
    <xdr:from>
      <xdr:col>0</xdr:col>
      <xdr:colOff>9525</xdr:colOff>
      <xdr:row>540</xdr:row>
      <xdr:rowOff>241935</xdr:rowOff>
    </xdr:from>
    <xdr:to>
      <xdr:col>0</xdr:col>
      <xdr:colOff>2122170</xdr:colOff>
      <xdr:row>540</xdr:row>
      <xdr:rowOff>1654175</xdr:rowOff>
    </xdr:to>
    <xdr:pic>
      <xdr:nvPicPr>
        <xdr:cNvPr id="389" name="图片 388">
          <a:extLst>
            <a:ext uri="{FF2B5EF4-FFF2-40B4-BE49-F238E27FC236}">
              <a16:creationId xmlns:a16="http://schemas.microsoft.com/office/drawing/2014/main" id="{00000000-0008-0000-4400-000085010000}"/>
            </a:ext>
          </a:extLst>
        </xdr:cNvPr>
        <xdr:cNvPicPr>
          <a:picLocks noChangeAspect="1"/>
        </xdr:cNvPicPr>
      </xdr:nvPicPr>
      <xdr:blipFill>
        <a:blip xmlns:r="http://schemas.openxmlformats.org/officeDocument/2006/relationships" r:embed="rId307"/>
        <a:stretch>
          <a:fillRect/>
        </a:stretch>
      </xdr:blipFill>
      <xdr:spPr>
        <a:xfrm>
          <a:off x="9525" y="984655130"/>
          <a:ext cx="2112645" cy="1412240"/>
        </a:xfrm>
        <a:prstGeom prst="rect">
          <a:avLst/>
        </a:prstGeom>
        <a:noFill/>
        <a:ln w="9525">
          <a:noFill/>
        </a:ln>
      </xdr:spPr>
    </xdr:pic>
    <xdr:clientData/>
  </xdr:twoCellAnchor>
  <xdr:twoCellAnchor editAs="oneCell">
    <xdr:from>
      <xdr:col>0</xdr:col>
      <xdr:colOff>635</xdr:colOff>
      <xdr:row>542</xdr:row>
      <xdr:rowOff>274955</xdr:rowOff>
    </xdr:from>
    <xdr:to>
      <xdr:col>0</xdr:col>
      <xdr:colOff>2130425</xdr:colOff>
      <xdr:row>542</xdr:row>
      <xdr:rowOff>1685290</xdr:rowOff>
    </xdr:to>
    <xdr:pic>
      <xdr:nvPicPr>
        <xdr:cNvPr id="390" name="图片 389">
          <a:extLst>
            <a:ext uri="{FF2B5EF4-FFF2-40B4-BE49-F238E27FC236}">
              <a16:creationId xmlns:a16="http://schemas.microsoft.com/office/drawing/2014/main" id="{00000000-0008-0000-4400-000086010000}"/>
            </a:ext>
          </a:extLst>
        </xdr:cNvPr>
        <xdr:cNvPicPr>
          <a:picLocks noChangeAspect="1"/>
        </xdr:cNvPicPr>
      </xdr:nvPicPr>
      <xdr:blipFill>
        <a:blip xmlns:r="http://schemas.openxmlformats.org/officeDocument/2006/relationships" r:embed="rId308"/>
        <a:stretch>
          <a:fillRect/>
        </a:stretch>
      </xdr:blipFill>
      <xdr:spPr>
        <a:xfrm>
          <a:off x="635" y="988498150"/>
          <a:ext cx="2129790" cy="1410335"/>
        </a:xfrm>
        <a:prstGeom prst="rect">
          <a:avLst/>
        </a:prstGeom>
        <a:noFill/>
        <a:ln w="9525">
          <a:noFill/>
        </a:ln>
      </xdr:spPr>
    </xdr:pic>
    <xdr:clientData/>
  </xdr:twoCellAnchor>
  <xdr:twoCellAnchor editAs="oneCell">
    <xdr:from>
      <xdr:col>0</xdr:col>
      <xdr:colOff>9525</xdr:colOff>
      <xdr:row>543</xdr:row>
      <xdr:rowOff>161925</xdr:rowOff>
    </xdr:from>
    <xdr:to>
      <xdr:col>0</xdr:col>
      <xdr:colOff>2128520</xdr:colOff>
      <xdr:row>543</xdr:row>
      <xdr:rowOff>1744345</xdr:rowOff>
    </xdr:to>
    <xdr:pic>
      <xdr:nvPicPr>
        <xdr:cNvPr id="391" name="图片 390">
          <a:extLst>
            <a:ext uri="{FF2B5EF4-FFF2-40B4-BE49-F238E27FC236}">
              <a16:creationId xmlns:a16="http://schemas.microsoft.com/office/drawing/2014/main" id="{00000000-0008-0000-4400-000087010000}"/>
            </a:ext>
          </a:extLst>
        </xdr:cNvPr>
        <xdr:cNvPicPr>
          <a:picLocks noChangeAspect="1"/>
        </xdr:cNvPicPr>
      </xdr:nvPicPr>
      <xdr:blipFill>
        <a:blip xmlns:r="http://schemas.openxmlformats.org/officeDocument/2006/relationships" r:embed="rId309"/>
        <a:stretch>
          <a:fillRect/>
        </a:stretch>
      </xdr:blipFill>
      <xdr:spPr>
        <a:xfrm>
          <a:off x="9525" y="990290120"/>
          <a:ext cx="2118995" cy="1582420"/>
        </a:xfrm>
        <a:prstGeom prst="rect">
          <a:avLst/>
        </a:prstGeom>
        <a:noFill/>
        <a:ln w="9525">
          <a:noFill/>
        </a:ln>
      </xdr:spPr>
    </xdr:pic>
    <xdr:clientData/>
  </xdr:twoCellAnchor>
  <xdr:twoCellAnchor editAs="oneCell">
    <xdr:from>
      <xdr:col>0</xdr:col>
      <xdr:colOff>9525</xdr:colOff>
      <xdr:row>541</xdr:row>
      <xdr:rowOff>262890</xdr:rowOff>
    </xdr:from>
    <xdr:to>
      <xdr:col>0</xdr:col>
      <xdr:colOff>2110105</xdr:colOff>
      <xdr:row>541</xdr:row>
      <xdr:rowOff>1711325</xdr:rowOff>
    </xdr:to>
    <xdr:pic>
      <xdr:nvPicPr>
        <xdr:cNvPr id="392" name="图片 391">
          <a:extLst>
            <a:ext uri="{FF2B5EF4-FFF2-40B4-BE49-F238E27FC236}">
              <a16:creationId xmlns:a16="http://schemas.microsoft.com/office/drawing/2014/main" id="{00000000-0008-0000-4400-000088010000}"/>
            </a:ext>
          </a:extLst>
        </xdr:cNvPr>
        <xdr:cNvPicPr>
          <a:picLocks noChangeAspect="1"/>
        </xdr:cNvPicPr>
      </xdr:nvPicPr>
      <xdr:blipFill>
        <a:blip xmlns:r="http://schemas.openxmlformats.org/officeDocument/2006/relationships" r:embed="rId310"/>
        <a:stretch>
          <a:fillRect/>
        </a:stretch>
      </xdr:blipFill>
      <xdr:spPr>
        <a:xfrm>
          <a:off x="9525" y="986581085"/>
          <a:ext cx="2100580" cy="1448435"/>
        </a:xfrm>
        <a:prstGeom prst="rect">
          <a:avLst/>
        </a:prstGeom>
        <a:noFill/>
        <a:ln w="9525">
          <a:noFill/>
        </a:ln>
      </xdr:spPr>
    </xdr:pic>
    <xdr:clientData/>
  </xdr:twoCellAnchor>
  <xdr:twoCellAnchor editAs="oneCell">
    <xdr:from>
      <xdr:col>0</xdr:col>
      <xdr:colOff>309245</xdr:colOff>
      <xdr:row>547</xdr:row>
      <xdr:rowOff>32385</xdr:rowOff>
    </xdr:from>
    <xdr:to>
      <xdr:col>0</xdr:col>
      <xdr:colOff>1935480</xdr:colOff>
      <xdr:row>547</xdr:row>
      <xdr:rowOff>1836420</xdr:rowOff>
    </xdr:to>
    <xdr:pic>
      <xdr:nvPicPr>
        <xdr:cNvPr id="393" name="ID_CE48CF3FA2F74745BC15BC5D92AD6069" descr="86e2e694a7b6ead7318f75c725ac612">
          <a:extLst>
            <a:ext uri="{FF2B5EF4-FFF2-40B4-BE49-F238E27FC236}">
              <a16:creationId xmlns:a16="http://schemas.microsoft.com/office/drawing/2014/main" id="{00000000-0008-0000-4400-000089010000}"/>
            </a:ext>
          </a:extLst>
        </xdr:cNvPr>
        <xdr:cNvPicPr>
          <a:picLocks noChangeAspect="1"/>
        </xdr:cNvPicPr>
      </xdr:nvPicPr>
      <xdr:blipFill>
        <a:blip xmlns:r="http://schemas.openxmlformats.org/officeDocument/2006/relationships" r:embed="rId311"/>
        <a:stretch>
          <a:fillRect/>
        </a:stretch>
      </xdr:blipFill>
      <xdr:spPr>
        <a:xfrm>
          <a:off x="309245" y="997780580"/>
          <a:ext cx="1626235" cy="1804035"/>
        </a:xfrm>
        <a:prstGeom prst="rect">
          <a:avLst/>
        </a:prstGeom>
      </xdr:spPr>
    </xdr:pic>
    <xdr:clientData/>
  </xdr:twoCellAnchor>
  <xdr:twoCellAnchor editAs="oneCell">
    <xdr:from>
      <xdr:col>0</xdr:col>
      <xdr:colOff>429260</xdr:colOff>
      <xdr:row>544</xdr:row>
      <xdr:rowOff>55880</xdr:rowOff>
    </xdr:from>
    <xdr:to>
      <xdr:col>0</xdr:col>
      <xdr:colOff>1794510</xdr:colOff>
      <xdr:row>544</xdr:row>
      <xdr:rowOff>1857375</xdr:rowOff>
    </xdr:to>
    <xdr:pic>
      <xdr:nvPicPr>
        <xdr:cNvPr id="394" name="图片 393">
          <a:extLst>
            <a:ext uri="{FF2B5EF4-FFF2-40B4-BE49-F238E27FC236}">
              <a16:creationId xmlns:a16="http://schemas.microsoft.com/office/drawing/2014/main" id="{00000000-0008-0000-4400-00008A010000}"/>
            </a:ext>
          </a:extLst>
        </xdr:cNvPr>
        <xdr:cNvPicPr>
          <a:picLocks noChangeAspect="1"/>
        </xdr:cNvPicPr>
      </xdr:nvPicPr>
      <xdr:blipFill>
        <a:blip xmlns:r="http://schemas.openxmlformats.org/officeDocument/2006/relationships" r:embed="rId312"/>
        <a:stretch>
          <a:fillRect/>
        </a:stretch>
      </xdr:blipFill>
      <xdr:spPr>
        <a:xfrm>
          <a:off x="429260" y="992089075"/>
          <a:ext cx="1365250" cy="1801495"/>
        </a:xfrm>
        <a:prstGeom prst="rect">
          <a:avLst/>
        </a:prstGeom>
        <a:noFill/>
        <a:ln w="9525">
          <a:noFill/>
        </a:ln>
      </xdr:spPr>
    </xdr:pic>
    <xdr:clientData/>
  </xdr:twoCellAnchor>
  <xdr:twoCellAnchor editAs="oneCell">
    <xdr:from>
      <xdr:col>0</xdr:col>
      <xdr:colOff>132080</xdr:colOff>
      <xdr:row>546</xdr:row>
      <xdr:rowOff>57150</xdr:rowOff>
    </xdr:from>
    <xdr:to>
      <xdr:col>0</xdr:col>
      <xdr:colOff>2054860</xdr:colOff>
      <xdr:row>546</xdr:row>
      <xdr:rowOff>1848485</xdr:rowOff>
    </xdr:to>
    <xdr:pic>
      <xdr:nvPicPr>
        <xdr:cNvPr id="395" name="图片 394">
          <a:extLst>
            <a:ext uri="{FF2B5EF4-FFF2-40B4-BE49-F238E27FC236}">
              <a16:creationId xmlns:a16="http://schemas.microsoft.com/office/drawing/2014/main" id="{00000000-0008-0000-4400-00008B010000}"/>
            </a:ext>
          </a:extLst>
        </xdr:cNvPr>
        <xdr:cNvPicPr>
          <a:picLocks noChangeAspect="1"/>
        </xdr:cNvPicPr>
      </xdr:nvPicPr>
      <xdr:blipFill>
        <a:blip xmlns:r="http://schemas.openxmlformats.org/officeDocument/2006/relationships" r:embed="rId313"/>
        <a:stretch>
          <a:fillRect/>
        </a:stretch>
      </xdr:blipFill>
      <xdr:spPr>
        <a:xfrm>
          <a:off x="132080" y="995900345"/>
          <a:ext cx="1922780" cy="1791335"/>
        </a:xfrm>
        <a:prstGeom prst="rect">
          <a:avLst/>
        </a:prstGeom>
        <a:noFill/>
        <a:ln w="9525">
          <a:noFill/>
        </a:ln>
      </xdr:spPr>
    </xdr:pic>
    <xdr:clientData/>
  </xdr:twoCellAnchor>
  <xdr:twoCellAnchor editAs="oneCell">
    <xdr:from>
      <xdr:col>0</xdr:col>
      <xdr:colOff>175260</xdr:colOff>
      <xdr:row>545</xdr:row>
      <xdr:rowOff>53340</xdr:rowOff>
    </xdr:from>
    <xdr:to>
      <xdr:col>0</xdr:col>
      <xdr:colOff>2042795</xdr:colOff>
      <xdr:row>545</xdr:row>
      <xdr:rowOff>1835150</xdr:rowOff>
    </xdr:to>
    <xdr:pic>
      <xdr:nvPicPr>
        <xdr:cNvPr id="396" name="图片 395">
          <a:extLst>
            <a:ext uri="{FF2B5EF4-FFF2-40B4-BE49-F238E27FC236}">
              <a16:creationId xmlns:a16="http://schemas.microsoft.com/office/drawing/2014/main" id="{00000000-0008-0000-4400-00008C010000}"/>
            </a:ext>
          </a:extLst>
        </xdr:cNvPr>
        <xdr:cNvPicPr>
          <a:picLocks noChangeAspect="1"/>
        </xdr:cNvPicPr>
      </xdr:nvPicPr>
      <xdr:blipFill>
        <a:blip xmlns:r="http://schemas.openxmlformats.org/officeDocument/2006/relationships" r:embed="rId314"/>
        <a:stretch>
          <a:fillRect/>
        </a:stretch>
      </xdr:blipFill>
      <xdr:spPr>
        <a:xfrm>
          <a:off x="175260" y="993991535"/>
          <a:ext cx="1867535" cy="1781810"/>
        </a:xfrm>
        <a:prstGeom prst="rect">
          <a:avLst/>
        </a:prstGeom>
        <a:noFill/>
        <a:ln w="9525">
          <a:noFill/>
        </a:ln>
      </xdr:spPr>
    </xdr:pic>
    <xdr:clientData/>
  </xdr:twoCellAnchor>
  <xdr:twoCellAnchor editAs="oneCell">
    <xdr:from>
      <xdr:col>0</xdr:col>
      <xdr:colOff>150495</xdr:colOff>
      <xdr:row>548</xdr:row>
      <xdr:rowOff>26035</xdr:rowOff>
    </xdr:from>
    <xdr:to>
      <xdr:col>0</xdr:col>
      <xdr:colOff>2072640</xdr:colOff>
      <xdr:row>548</xdr:row>
      <xdr:rowOff>1881505</xdr:rowOff>
    </xdr:to>
    <xdr:pic>
      <xdr:nvPicPr>
        <xdr:cNvPr id="397" name="图片 396">
          <a:extLst>
            <a:ext uri="{FF2B5EF4-FFF2-40B4-BE49-F238E27FC236}">
              <a16:creationId xmlns:a16="http://schemas.microsoft.com/office/drawing/2014/main" id="{00000000-0008-0000-4400-00008D010000}"/>
            </a:ext>
          </a:extLst>
        </xdr:cNvPr>
        <xdr:cNvPicPr>
          <a:picLocks noChangeAspect="1"/>
        </xdr:cNvPicPr>
      </xdr:nvPicPr>
      <xdr:blipFill>
        <a:blip xmlns:r="http://schemas.openxmlformats.org/officeDocument/2006/relationships" r:embed="rId315"/>
        <a:stretch>
          <a:fillRect/>
        </a:stretch>
      </xdr:blipFill>
      <xdr:spPr>
        <a:xfrm>
          <a:off x="150495" y="999679230"/>
          <a:ext cx="1922145" cy="1855470"/>
        </a:xfrm>
        <a:prstGeom prst="rect">
          <a:avLst/>
        </a:prstGeom>
        <a:noFill/>
        <a:ln w="9525">
          <a:noFill/>
        </a:ln>
      </xdr:spPr>
    </xdr:pic>
    <xdr:clientData/>
  </xdr:twoCellAnchor>
  <xdr:twoCellAnchor editAs="oneCell">
    <xdr:from>
      <xdr:col>0</xdr:col>
      <xdr:colOff>174625</xdr:colOff>
      <xdr:row>549</xdr:row>
      <xdr:rowOff>49530</xdr:rowOff>
    </xdr:from>
    <xdr:to>
      <xdr:col>0</xdr:col>
      <xdr:colOff>2096770</xdr:colOff>
      <xdr:row>549</xdr:row>
      <xdr:rowOff>1846580</xdr:rowOff>
    </xdr:to>
    <xdr:pic>
      <xdr:nvPicPr>
        <xdr:cNvPr id="398" name="图片 397">
          <a:extLst>
            <a:ext uri="{FF2B5EF4-FFF2-40B4-BE49-F238E27FC236}">
              <a16:creationId xmlns:a16="http://schemas.microsoft.com/office/drawing/2014/main" id="{00000000-0008-0000-4400-00008E010000}"/>
            </a:ext>
          </a:extLst>
        </xdr:cNvPr>
        <xdr:cNvPicPr>
          <a:picLocks noChangeAspect="1"/>
        </xdr:cNvPicPr>
      </xdr:nvPicPr>
      <xdr:blipFill>
        <a:blip xmlns:r="http://schemas.openxmlformats.org/officeDocument/2006/relationships" r:embed="rId316"/>
        <a:stretch>
          <a:fillRect/>
        </a:stretch>
      </xdr:blipFill>
      <xdr:spPr>
        <a:xfrm>
          <a:off x="174625" y="1001607725"/>
          <a:ext cx="1922145" cy="1797050"/>
        </a:xfrm>
        <a:prstGeom prst="rect">
          <a:avLst/>
        </a:prstGeom>
        <a:noFill/>
        <a:ln w="9525">
          <a:noFill/>
        </a:ln>
      </xdr:spPr>
    </xdr:pic>
    <xdr:clientData/>
  </xdr:twoCellAnchor>
  <xdr:twoCellAnchor editAs="oneCell">
    <xdr:from>
      <xdr:col>0</xdr:col>
      <xdr:colOff>635</xdr:colOff>
      <xdr:row>553</xdr:row>
      <xdr:rowOff>324485</xdr:rowOff>
    </xdr:from>
    <xdr:to>
      <xdr:col>0</xdr:col>
      <xdr:colOff>2127250</xdr:colOff>
      <xdr:row>553</xdr:row>
      <xdr:rowOff>1654810</xdr:rowOff>
    </xdr:to>
    <xdr:pic>
      <xdr:nvPicPr>
        <xdr:cNvPr id="419" name="ID_1343F4254A2D45628B4CC019F25360CE" descr="45b796133c6b134d3f4a5b76e6f9be2">
          <a:extLst>
            <a:ext uri="{FF2B5EF4-FFF2-40B4-BE49-F238E27FC236}">
              <a16:creationId xmlns:a16="http://schemas.microsoft.com/office/drawing/2014/main" id="{00000000-0008-0000-4400-0000A3010000}"/>
            </a:ext>
          </a:extLst>
        </xdr:cNvPr>
        <xdr:cNvPicPr>
          <a:picLocks noChangeAspect="1"/>
        </xdr:cNvPicPr>
      </xdr:nvPicPr>
      <xdr:blipFill>
        <a:blip xmlns:r="http://schemas.openxmlformats.org/officeDocument/2006/relationships" r:embed="rId317"/>
        <a:stretch>
          <a:fillRect/>
        </a:stretch>
      </xdr:blipFill>
      <xdr:spPr>
        <a:xfrm>
          <a:off x="635" y="1009502680"/>
          <a:ext cx="2126615" cy="1330325"/>
        </a:xfrm>
        <a:prstGeom prst="rect">
          <a:avLst/>
        </a:prstGeom>
      </xdr:spPr>
    </xdr:pic>
    <xdr:clientData/>
  </xdr:twoCellAnchor>
  <xdr:twoCellAnchor editAs="oneCell">
    <xdr:from>
      <xdr:col>0</xdr:col>
      <xdr:colOff>635</xdr:colOff>
      <xdr:row>550</xdr:row>
      <xdr:rowOff>292100</xdr:rowOff>
    </xdr:from>
    <xdr:to>
      <xdr:col>0</xdr:col>
      <xdr:colOff>2130425</xdr:colOff>
      <xdr:row>550</xdr:row>
      <xdr:rowOff>1698625</xdr:rowOff>
    </xdr:to>
    <xdr:pic>
      <xdr:nvPicPr>
        <xdr:cNvPr id="420" name="图片 419">
          <a:extLst>
            <a:ext uri="{FF2B5EF4-FFF2-40B4-BE49-F238E27FC236}">
              <a16:creationId xmlns:a16="http://schemas.microsoft.com/office/drawing/2014/main" id="{00000000-0008-0000-4400-0000A4010000}"/>
            </a:ext>
          </a:extLst>
        </xdr:cNvPr>
        <xdr:cNvPicPr>
          <a:picLocks noChangeAspect="1"/>
        </xdr:cNvPicPr>
      </xdr:nvPicPr>
      <xdr:blipFill>
        <a:blip xmlns:r="http://schemas.openxmlformats.org/officeDocument/2006/relationships" r:embed="rId318"/>
        <a:stretch>
          <a:fillRect/>
        </a:stretch>
      </xdr:blipFill>
      <xdr:spPr>
        <a:xfrm>
          <a:off x="635" y="1003755295"/>
          <a:ext cx="2129790" cy="1406525"/>
        </a:xfrm>
        <a:prstGeom prst="rect">
          <a:avLst/>
        </a:prstGeom>
        <a:noFill/>
        <a:ln w="9525">
          <a:noFill/>
        </a:ln>
      </xdr:spPr>
    </xdr:pic>
    <xdr:clientData/>
  </xdr:twoCellAnchor>
  <xdr:twoCellAnchor editAs="oneCell">
    <xdr:from>
      <xdr:col>0</xdr:col>
      <xdr:colOff>9525</xdr:colOff>
      <xdr:row>551</xdr:row>
      <xdr:rowOff>132715</xdr:rowOff>
    </xdr:from>
    <xdr:to>
      <xdr:col>0</xdr:col>
      <xdr:colOff>2150745</xdr:colOff>
      <xdr:row>551</xdr:row>
      <xdr:rowOff>1730375</xdr:rowOff>
    </xdr:to>
    <xdr:pic>
      <xdr:nvPicPr>
        <xdr:cNvPr id="421" name="图片 420">
          <a:extLst>
            <a:ext uri="{FF2B5EF4-FFF2-40B4-BE49-F238E27FC236}">
              <a16:creationId xmlns:a16="http://schemas.microsoft.com/office/drawing/2014/main" id="{00000000-0008-0000-4400-0000A5010000}"/>
            </a:ext>
          </a:extLst>
        </xdr:cNvPr>
        <xdr:cNvPicPr>
          <a:picLocks noChangeAspect="1"/>
        </xdr:cNvPicPr>
      </xdr:nvPicPr>
      <xdr:blipFill>
        <a:blip xmlns:r="http://schemas.openxmlformats.org/officeDocument/2006/relationships" r:embed="rId319"/>
        <a:stretch>
          <a:fillRect/>
        </a:stretch>
      </xdr:blipFill>
      <xdr:spPr>
        <a:xfrm>
          <a:off x="9525" y="1005500910"/>
          <a:ext cx="2141220" cy="1597660"/>
        </a:xfrm>
        <a:prstGeom prst="rect">
          <a:avLst/>
        </a:prstGeom>
        <a:noFill/>
        <a:ln w="9525">
          <a:noFill/>
        </a:ln>
      </xdr:spPr>
    </xdr:pic>
    <xdr:clientData/>
  </xdr:twoCellAnchor>
  <xdr:twoCellAnchor editAs="oneCell">
    <xdr:from>
      <xdr:col>0</xdr:col>
      <xdr:colOff>9525</xdr:colOff>
      <xdr:row>552</xdr:row>
      <xdr:rowOff>204470</xdr:rowOff>
    </xdr:from>
    <xdr:to>
      <xdr:col>0</xdr:col>
      <xdr:colOff>2141220</xdr:colOff>
      <xdr:row>552</xdr:row>
      <xdr:rowOff>1720215</xdr:rowOff>
    </xdr:to>
    <xdr:pic>
      <xdr:nvPicPr>
        <xdr:cNvPr id="422" name="图片 421">
          <a:extLst>
            <a:ext uri="{FF2B5EF4-FFF2-40B4-BE49-F238E27FC236}">
              <a16:creationId xmlns:a16="http://schemas.microsoft.com/office/drawing/2014/main" id="{00000000-0008-0000-4400-0000A6010000}"/>
            </a:ext>
          </a:extLst>
        </xdr:cNvPr>
        <xdr:cNvPicPr>
          <a:picLocks noChangeAspect="1"/>
        </xdr:cNvPicPr>
      </xdr:nvPicPr>
      <xdr:blipFill>
        <a:blip xmlns:r="http://schemas.openxmlformats.org/officeDocument/2006/relationships" r:embed="rId320"/>
        <a:stretch>
          <a:fillRect/>
        </a:stretch>
      </xdr:blipFill>
      <xdr:spPr>
        <a:xfrm>
          <a:off x="9525" y="1007477665"/>
          <a:ext cx="2131695" cy="1515745"/>
        </a:xfrm>
        <a:prstGeom prst="rect">
          <a:avLst/>
        </a:prstGeom>
        <a:noFill/>
        <a:ln w="9525">
          <a:noFill/>
        </a:ln>
      </xdr:spPr>
    </xdr:pic>
    <xdr:clientData/>
  </xdr:twoCellAnchor>
  <xdr:twoCellAnchor editAs="oneCell">
    <xdr:from>
      <xdr:col>0</xdr:col>
      <xdr:colOff>9525</xdr:colOff>
      <xdr:row>554</xdr:row>
      <xdr:rowOff>149860</xdr:rowOff>
    </xdr:from>
    <xdr:to>
      <xdr:col>0</xdr:col>
      <xdr:colOff>2113280</xdr:colOff>
      <xdr:row>554</xdr:row>
      <xdr:rowOff>1723390</xdr:rowOff>
    </xdr:to>
    <xdr:pic>
      <xdr:nvPicPr>
        <xdr:cNvPr id="423" name="ID_D51A6D956C4C447886D84C5EB5BF57AA" descr="e0abb1fda95308199ebae107f5bd1f8">
          <a:extLst>
            <a:ext uri="{FF2B5EF4-FFF2-40B4-BE49-F238E27FC236}">
              <a16:creationId xmlns:a16="http://schemas.microsoft.com/office/drawing/2014/main" id="{00000000-0008-0000-4400-0000A7010000}"/>
            </a:ext>
          </a:extLst>
        </xdr:cNvPr>
        <xdr:cNvPicPr>
          <a:picLocks noChangeAspect="1"/>
        </xdr:cNvPicPr>
      </xdr:nvPicPr>
      <xdr:blipFill>
        <a:blip xmlns:r="http://schemas.openxmlformats.org/officeDocument/2006/relationships" r:embed="rId321"/>
        <a:stretch>
          <a:fillRect/>
        </a:stretch>
      </xdr:blipFill>
      <xdr:spPr>
        <a:xfrm>
          <a:off x="9525" y="1011233055"/>
          <a:ext cx="2103755" cy="1573530"/>
        </a:xfrm>
        <a:prstGeom prst="rect">
          <a:avLst/>
        </a:prstGeom>
      </xdr:spPr>
    </xdr:pic>
    <xdr:clientData/>
  </xdr:twoCellAnchor>
  <xdr:twoCellAnchor editAs="oneCell">
    <xdr:from>
      <xdr:col>0</xdr:col>
      <xdr:colOff>635</xdr:colOff>
      <xdr:row>556</xdr:row>
      <xdr:rowOff>237490</xdr:rowOff>
    </xdr:from>
    <xdr:to>
      <xdr:col>0</xdr:col>
      <xdr:colOff>2120900</xdr:colOff>
      <xdr:row>556</xdr:row>
      <xdr:rowOff>1654810</xdr:rowOff>
    </xdr:to>
    <xdr:pic>
      <xdr:nvPicPr>
        <xdr:cNvPr id="424" name="图片 423">
          <a:extLst>
            <a:ext uri="{FF2B5EF4-FFF2-40B4-BE49-F238E27FC236}">
              <a16:creationId xmlns:a16="http://schemas.microsoft.com/office/drawing/2014/main" id="{00000000-0008-0000-4400-0000A8010000}"/>
            </a:ext>
          </a:extLst>
        </xdr:cNvPr>
        <xdr:cNvPicPr>
          <a:picLocks noChangeAspect="1"/>
        </xdr:cNvPicPr>
      </xdr:nvPicPr>
      <xdr:blipFill>
        <a:blip xmlns:r="http://schemas.openxmlformats.org/officeDocument/2006/relationships" r:embed="rId322"/>
        <a:stretch>
          <a:fillRect/>
        </a:stretch>
      </xdr:blipFill>
      <xdr:spPr>
        <a:xfrm>
          <a:off x="635" y="1015130685"/>
          <a:ext cx="2120265" cy="1417320"/>
        </a:xfrm>
        <a:prstGeom prst="rect">
          <a:avLst/>
        </a:prstGeom>
        <a:noFill/>
        <a:ln w="9525">
          <a:noFill/>
        </a:ln>
      </xdr:spPr>
    </xdr:pic>
    <xdr:clientData/>
  </xdr:twoCellAnchor>
  <xdr:twoCellAnchor editAs="oneCell">
    <xdr:from>
      <xdr:col>0</xdr:col>
      <xdr:colOff>635</xdr:colOff>
      <xdr:row>555</xdr:row>
      <xdr:rowOff>269875</xdr:rowOff>
    </xdr:from>
    <xdr:to>
      <xdr:col>0</xdr:col>
      <xdr:colOff>2122170</xdr:colOff>
      <xdr:row>555</xdr:row>
      <xdr:rowOff>1687830</xdr:rowOff>
    </xdr:to>
    <xdr:pic>
      <xdr:nvPicPr>
        <xdr:cNvPr id="425" name="图片 424">
          <a:extLst>
            <a:ext uri="{FF2B5EF4-FFF2-40B4-BE49-F238E27FC236}">
              <a16:creationId xmlns:a16="http://schemas.microsoft.com/office/drawing/2014/main" id="{00000000-0008-0000-4400-0000A9010000}"/>
            </a:ext>
          </a:extLst>
        </xdr:cNvPr>
        <xdr:cNvPicPr>
          <a:picLocks noChangeAspect="1"/>
        </xdr:cNvPicPr>
      </xdr:nvPicPr>
      <xdr:blipFill>
        <a:blip xmlns:r="http://schemas.openxmlformats.org/officeDocument/2006/relationships" r:embed="rId323"/>
        <a:stretch>
          <a:fillRect/>
        </a:stretch>
      </xdr:blipFill>
      <xdr:spPr>
        <a:xfrm>
          <a:off x="635" y="1013258070"/>
          <a:ext cx="2121535" cy="1417955"/>
        </a:xfrm>
        <a:prstGeom prst="rect">
          <a:avLst/>
        </a:prstGeom>
        <a:noFill/>
        <a:ln w="9525">
          <a:noFill/>
        </a:ln>
      </xdr:spPr>
    </xdr:pic>
    <xdr:clientData/>
  </xdr:twoCellAnchor>
  <xdr:twoCellAnchor editAs="oneCell">
    <xdr:from>
      <xdr:col>0</xdr:col>
      <xdr:colOff>635</xdr:colOff>
      <xdr:row>557</xdr:row>
      <xdr:rowOff>401955</xdr:rowOff>
    </xdr:from>
    <xdr:to>
      <xdr:col>0</xdr:col>
      <xdr:colOff>2106930</xdr:colOff>
      <xdr:row>557</xdr:row>
      <xdr:rowOff>1652905</xdr:rowOff>
    </xdr:to>
    <xdr:pic>
      <xdr:nvPicPr>
        <xdr:cNvPr id="426" name="图片 425">
          <a:extLst>
            <a:ext uri="{FF2B5EF4-FFF2-40B4-BE49-F238E27FC236}">
              <a16:creationId xmlns:a16="http://schemas.microsoft.com/office/drawing/2014/main" id="{00000000-0008-0000-4400-0000AA010000}"/>
            </a:ext>
          </a:extLst>
        </xdr:cNvPr>
        <xdr:cNvPicPr>
          <a:picLocks noChangeAspect="1"/>
        </xdr:cNvPicPr>
      </xdr:nvPicPr>
      <xdr:blipFill>
        <a:blip xmlns:r="http://schemas.openxmlformats.org/officeDocument/2006/relationships" r:embed="rId324"/>
        <a:stretch>
          <a:fillRect/>
        </a:stretch>
      </xdr:blipFill>
      <xdr:spPr>
        <a:xfrm>
          <a:off x="635" y="1017200150"/>
          <a:ext cx="2106295" cy="1250950"/>
        </a:xfrm>
        <a:prstGeom prst="rect">
          <a:avLst/>
        </a:prstGeom>
        <a:noFill/>
        <a:ln w="9525">
          <a:noFill/>
        </a:ln>
      </xdr:spPr>
    </xdr:pic>
    <xdr:clientData/>
  </xdr:twoCellAnchor>
  <xdr:twoCellAnchor editAs="oneCell">
    <xdr:from>
      <xdr:col>0</xdr:col>
      <xdr:colOff>78105</xdr:colOff>
      <xdr:row>558</xdr:row>
      <xdr:rowOff>37465</xdr:rowOff>
    </xdr:from>
    <xdr:to>
      <xdr:col>0</xdr:col>
      <xdr:colOff>2092960</xdr:colOff>
      <xdr:row>558</xdr:row>
      <xdr:rowOff>1845310</xdr:rowOff>
    </xdr:to>
    <xdr:pic>
      <xdr:nvPicPr>
        <xdr:cNvPr id="427" name="图片 426">
          <a:extLst>
            <a:ext uri="{FF2B5EF4-FFF2-40B4-BE49-F238E27FC236}">
              <a16:creationId xmlns:a16="http://schemas.microsoft.com/office/drawing/2014/main" id="{00000000-0008-0000-4400-0000AB010000}"/>
            </a:ext>
          </a:extLst>
        </xdr:cNvPr>
        <xdr:cNvPicPr>
          <a:picLocks noChangeAspect="1"/>
        </xdr:cNvPicPr>
      </xdr:nvPicPr>
      <xdr:blipFill>
        <a:blip xmlns:r="http://schemas.openxmlformats.org/officeDocument/2006/relationships" r:embed="rId325"/>
        <a:stretch>
          <a:fillRect/>
        </a:stretch>
      </xdr:blipFill>
      <xdr:spPr>
        <a:xfrm>
          <a:off x="78105" y="1018740660"/>
          <a:ext cx="2014855" cy="1807845"/>
        </a:xfrm>
        <a:prstGeom prst="rect">
          <a:avLst/>
        </a:prstGeom>
        <a:noFill/>
        <a:ln w="9525">
          <a:noFill/>
        </a:ln>
      </xdr:spPr>
    </xdr:pic>
    <xdr:clientData/>
  </xdr:twoCellAnchor>
  <xdr:twoCellAnchor editAs="oneCell">
    <xdr:from>
      <xdr:col>0</xdr:col>
      <xdr:colOff>9525</xdr:colOff>
      <xdr:row>562</xdr:row>
      <xdr:rowOff>225425</xdr:rowOff>
    </xdr:from>
    <xdr:to>
      <xdr:col>0</xdr:col>
      <xdr:colOff>2159000</xdr:colOff>
      <xdr:row>562</xdr:row>
      <xdr:rowOff>1762760</xdr:rowOff>
    </xdr:to>
    <xdr:pic>
      <xdr:nvPicPr>
        <xdr:cNvPr id="428" name="图片 427">
          <a:extLst>
            <a:ext uri="{FF2B5EF4-FFF2-40B4-BE49-F238E27FC236}">
              <a16:creationId xmlns:a16="http://schemas.microsoft.com/office/drawing/2014/main" id="{00000000-0008-0000-4400-0000AC010000}"/>
            </a:ext>
          </a:extLst>
        </xdr:cNvPr>
        <xdr:cNvPicPr>
          <a:picLocks noChangeAspect="1"/>
        </xdr:cNvPicPr>
      </xdr:nvPicPr>
      <xdr:blipFill>
        <a:blip xmlns:r="http://schemas.openxmlformats.org/officeDocument/2006/relationships" r:embed="rId326"/>
        <a:stretch>
          <a:fillRect/>
        </a:stretch>
      </xdr:blipFill>
      <xdr:spPr>
        <a:xfrm>
          <a:off x="9525" y="1026548620"/>
          <a:ext cx="2149475" cy="1537335"/>
        </a:xfrm>
        <a:prstGeom prst="rect">
          <a:avLst/>
        </a:prstGeom>
        <a:noFill/>
        <a:ln w="9525">
          <a:noFill/>
        </a:ln>
      </xdr:spPr>
    </xdr:pic>
    <xdr:clientData/>
  </xdr:twoCellAnchor>
  <xdr:twoCellAnchor editAs="oneCell">
    <xdr:from>
      <xdr:col>0</xdr:col>
      <xdr:colOff>635</xdr:colOff>
      <xdr:row>560</xdr:row>
      <xdr:rowOff>233680</xdr:rowOff>
    </xdr:from>
    <xdr:to>
      <xdr:col>0</xdr:col>
      <xdr:colOff>2098675</xdr:colOff>
      <xdr:row>560</xdr:row>
      <xdr:rowOff>1759585</xdr:rowOff>
    </xdr:to>
    <xdr:pic>
      <xdr:nvPicPr>
        <xdr:cNvPr id="429" name="图片 428">
          <a:extLst>
            <a:ext uri="{FF2B5EF4-FFF2-40B4-BE49-F238E27FC236}">
              <a16:creationId xmlns:a16="http://schemas.microsoft.com/office/drawing/2014/main" id="{00000000-0008-0000-4400-0000AD010000}"/>
            </a:ext>
          </a:extLst>
        </xdr:cNvPr>
        <xdr:cNvPicPr>
          <a:picLocks noChangeAspect="1"/>
        </xdr:cNvPicPr>
      </xdr:nvPicPr>
      <xdr:blipFill>
        <a:blip xmlns:r="http://schemas.openxmlformats.org/officeDocument/2006/relationships" r:embed="rId327"/>
        <a:stretch>
          <a:fillRect/>
        </a:stretch>
      </xdr:blipFill>
      <xdr:spPr>
        <a:xfrm>
          <a:off x="635" y="1022746875"/>
          <a:ext cx="2098040" cy="1525905"/>
        </a:xfrm>
        <a:prstGeom prst="rect">
          <a:avLst/>
        </a:prstGeom>
        <a:noFill/>
        <a:ln w="9525">
          <a:noFill/>
        </a:ln>
      </xdr:spPr>
    </xdr:pic>
    <xdr:clientData/>
  </xdr:twoCellAnchor>
  <xdr:twoCellAnchor editAs="oneCell">
    <xdr:from>
      <xdr:col>0</xdr:col>
      <xdr:colOff>635</xdr:colOff>
      <xdr:row>559</xdr:row>
      <xdr:rowOff>225425</xdr:rowOff>
    </xdr:from>
    <xdr:to>
      <xdr:col>0</xdr:col>
      <xdr:colOff>2132965</xdr:colOff>
      <xdr:row>559</xdr:row>
      <xdr:rowOff>1759585</xdr:rowOff>
    </xdr:to>
    <xdr:pic>
      <xdr:nvPicPr>
        <xdr:cNvPr id="430" name="图片 429">
          <a:extLst>
            <a:ext uri="{FF2B5EF4-FFF2-40B4-BE49-F238E27FC236}">
              <a16:creationId xmlns:a16="http://schemas.microsoft.com/office/drawing/2014/main" id="{00000000-0008-0000-4400-0000AE010000}"/>
            </a:ext>
          </a:extLst>
        </xdr:cNvPr>
        <xdr:cNvPicPr>
          <a:picLocks noChangeAspect="1"/>
        </xdr:cNvPicPr>
      </xdr:nvPicPr>
      <xdr:blipFill>
        <a:blip xmlns:r="http://schemas.openxmlformats.org/officeDocument/2006/relationships" r:embed="rId328"/>
        <a:stretch>
          <a:fillRect/>
        </a:stretch>
      </xdr:blipFill>
      <xdr:spPr>
        <a:xfrm>
          <a:off x="635" y="1020833620"/>
          <a:ext cx="2132330" cy="1534160"/>
        </a:xfrm>
        <a:prstGeom prst="rect">
          <a:avLst/>
        </a:prstGeom>
        <a:noFill/>
        <a:ln w="9525">
          <a:noFill/>
        </a:ln>
      </xdr:spPr>
    </xdr:pic>
    <xdr:clientData/>
  </xdr:twoCellAnchor>
  <xdr:twoCellAnchor editAs="oneCell">
    <xdr:from>
      <xdr:col>0</xdr:col>
      <xdr:colOff>9525</xdr:colOff>
      <xdr:row>561</xdr:row>
      <xdr:rowOff>188595</xdr:rowOff>
    </xdr:from>
    <xdr:to>
      <xdr:col>0</xdr:col>
      <xdr:colOff>2140585</xdr:colOff>
      <xdr:row>561</xdr:row>
      <xdr:rowOff>1803400</xdr:rowOff>
    </xdr:to>
    <xdr:pic>
      <xdr:nvPicPr>
        <xdr:cNvPr id="431" name="图片 430">
          <a:extLst>
            <a:ext uri="{FF2B5EF4-FFF2-40B4-BE49-F238E27FC236}">
              <a16:creationId xmlns:a16="http://schemas.microsoft.com/office/drawing/2014/main" id="{00000000-0008-0000-4400-0000AF010000}"/>
            </a:ext>
          </a:extLst>
        </xdr:cNvPr>
        <xdr:cNvPicPr>
          <a:picLocks noChangeAspect="1"/>
        </xdr:cNvPicPr>
      </xdr:nvPicPr>
      <xdr:blipFill>
        <a:blip xmlns:r="http://schemas.openxmlformats.org/officeDocument/2006/relationships" r:embed="rId329"/>
        <a:stretch>
          <a:fillRect/>
        </a:stretch>
      </xdr:blipFill>
      <xdr:spPr>
        <a:xfrm>
          <a:off x="9525" y="1024606790"/>
          <a:ext cx="2131060" cy="1614805"/>
        </a:xfrm>
        <a:prstGeom prst="rect">
          <a:avLst/>
        </a:prstGeom>
        <a:noFill/>
        <a:ln w="9525">
          <a:noFill/>
        </a:ln>
      </xdr:spPr>
    </xdr:pic>
    <xdr:clientData/>
  </xdr:twoCellAnchor>
  <xdr:twoCellAnchor editAs="oneCell">
    <xdr:from>
      <xdr:col>0</xdr:col>
      <xdr:colOff>43815</xdr:colOff>
      <xdr:row>564</xdr:row>
      <xdr:rowOff>33020</xdr:rowOff>
    </xdr:from>
    <xdr:to>
      <xdr:col>0</xdr:col>
      <xdr:colOff>2098040</xdr:colOff>
      <xdr:row>564</xdr:row>
      <xdr:rowOff>1843405</xdr:rowOff>
    </xdr:to>
    <xdr:pic>
      <xdr:nvPicPr>
        <xdr:cNvPr id="432" name="图片 431">
          <a:extLst>
            <a:ext uri="{FF2B5EF4-FFF2-40B4-BE49-F238E27FC236}">
              <a16:creationId xmlns:a16="http://schemas.microsoft.com/office/drawing/2014/main" id="{00000000-0008-0000-4400-0000B0010000}"/>
            </a:ext>
          </a:extLst>
        </xdr:cNvPr>
        <xdr:cNvPicPr>
          <a:picLocks noChangeAspect="1"/>
        </xdr:cNvPicPr>
      </xdr:nvPicPr>
      <xdr:blipFill>
        <a:blip xmlns:r="http://schemas.openxmlformats.org/officeDocument/2006/relationships" r:embed="rId330"/>
        <a:stretch>
          <a:fillRect/>
        </a:stretch>
      </xdr:blipFill>
      <xdr:spPr>
        <a:xfrm>
          <a:off x="43815" y="1030064615"/>
          <a:ext cx="2054225" cy="1810385"/>
        </a:xfrm>
        <a:prstGeom prst="rect">
          <a:avLst/>
        </a:prstGeom>
        <a:noFill/>
        <a:ln w="9525">
          <a:noFill/>
        </a:ln>
      </xdr:spPr>
    </xdr:pic>
    <xdr:clientData/>
  </xdr:twoCellAnchor>
  <xdr:twoCellAnchor editAs="oneCell">
    <xdr:from>
      <xdr:col>0</xdr:col>
      <xdr:colOff>9525</xdr:colOff>
      <xdr:row>566</xdr:row>
      <xdr:rowOff>107950</xdr:rowOff>
    </xdr:from>
    <xdr:to>
      <xdr:col>0</xdr:col>
      <xdr:colOff>2138680</xdr:colOff>
      <xdr:row>566</xdr:row>
      <xdr:rowOff>1816735</xdr:rowOff>
    </xdr:to>
    <xdr:pic>
      <xdr:nvPicPr>
        <xdr:cNvPr id="433" name="图片 432">
          <a:extLst>
            <a:ext uri="{FF2B5EF4-FFF2-40B4-BE49-F238E27FC236}">
              <a16:creationId xmlns:a16="http://schemas.microsoft.com/office/drawing/2014/main" id="{00000000-0008-0000-4400-0000B1010000}"/>
            </a:ext>
          </a:extLst>
        </xdr:cNvPr>
        <xdr:cNvPicPr>
          <a:picLocks noChangeAspect="1"/>
        </xdr:cNvPicPr>
      </xdr:nvPicPr>
      <xdr:blipFill>
        <a:blip xmlns:r="http://schemas.openxmlformats.org/officeDocument/2006/relationships" r:embed="rId331"/>
        <a:stretch>
          <a:fillRect/>
        </a:stretch>
      </xdr:blipFill>
      <xdr:spPr>
        <a:xfrm>
          <a:off x="9525" y="1033949545"/>
          <a:ext cx="2129155" cy="1708785"/>
        </a:xfrm>
        <a:prstGeom prst="rect">
          <a:avLst/>
        </a:prstGeom>
        <a:noFill/>
        <a:ln w="9525">
          <a:noFill/>
        </a:ln>
      </xdr:spPr>
    </xdr:pic>
    <xdr:clientData/>
  </xdr:twoCellAnchor>
  <xdr:twoCellAnchor editAs="oneCell">
    <xdr:from>
      <xdr:col>0</xdr:col>
      <xdr:colOff>635</xdr:colOff>
      <xdr:row>567</xdr:row>
      <xdr:rowOff>104140</xdr:rowOff>
    </xdr:from>
    <xdr:to>
      <xdr:col>0</xdr:col>
      <xdr:colOff>2160905</xdr:colOff>
      <xdr:row>567</xdr:row>
      <xdr:rowOff>1791970</xdr:rowOff>
    </xdr:to>
    <xdr:pic>
      <xdr:nvPicPr>
        <xdr:cNvPr id="434" name="图片 433">
          <a:extLst>
            <a:ext uri="{FF2B5EF4-FFF2-40B4-BE49-F238E27FC236}">
              <a16:creationId xmlns:a16="http://schemas.microsoft.com/office/drawing/2014/main" id="{00000000-0008-0000-4400-0000B2010000}"/>
            </a:ext>
          </a:extLst>
        </xdr:cNvPr>
        <xdr:cNvPicPr>
          <a:picLocks noChangeAspect="1"/>
        </xdr:cNvPicPr>
      </xdr:nvPicPr>
      <xdr:blipFill>
        <a:blip xmlns:r="http://schemas.openxmlformats.org/officeDocument/2006/relationships" r:embed="rId332"/>
        <a:stretch>
          <a:fillRect/>
        </a:stretch>
      </xdr:blipFill>
      <xdr:spPr>
        <a:xfrm>
          <a:off x="635" y="1035850735"/>
          <a:ext cx="2160270" cy="1687830"/>
        </a:xfrm>
        <a:prstGeom prst="rect">
          <a:avLst/>
        </a:prstGeom>
        <a:noFill/>
        <a:ln w="9525">
          <a:noFill/>
        </a:ln>
      </xdr:spPr>
    </xdr:pic>
    <xdr:clientData/>
  </xdr:twoCellAnchor>
  <xdr:twoCellAnchor editAs="oneCell">
    <xdr:from>
      <xdr:col>0</xdr:col>
      <xdr:colOff>635</xdr:colOff>
      <xdr:row>565</xdr:row>
      <xdr:rowOff>111760</xdr:rowOff>
    </xdr:from>
    <xdr:to>
      <xdr:col>0</xdr:col>
      <xdr:colOff>2103755</xdr:colOff>
      <xdr:row>565</xdr:row>
      <xdr:rowOff>1717040</xdr:rowOff>
    </xdr:to>
    <xdr:pic>
      <xdr:nvPicPr>
        <xdr:cNvPr id="435" name="图片 434">
          <a:extLst>
            <a:ext uri="{FF2B5EF4-FFF2-40B4-BE49-F238E27FC236}">
              <a16:creationId xmlns:a16="http://schemas.microsoft.com/office/drawing/2014/main" id="{00000000-0008-0000-4400-0000B3010000}"/>
            </a:ext>
          </a:extLst>
        </xdr:cNvPr>
        <xdr:cNvPicPr>
          <a:picLocks noChangeAspect="1"/>
        </xdr:cNvPicPr>
      </xdr:nvPicPr>
      <xdr:blipFill>
        <a:blip xmlns:r="http://schemas.openxmlformats.org/officeDocument/2006/relationships" r:embed="rId333"/>
        <a:stretch>
          <a:fillRect/>
        </a:stretch>
      </xdr:blipFill>
      <xdr:spPr>
        <a:xfrm>
          <a:off x="635" y="1032048355"/>
          <a:ext cx="2103120" cy="1605280"/>
        </a:xfrm>
        <a:prstGeom prst="rect">
          <a:avLst/>
        </a:prstGeom>
        <a:noFill/>
        <a:ln w="9525">
          <a:noFill/>
        </a:ln>
      </xdr:spPr>
    </xdr:pic>
    <xdr:clientData/>
  </xdr:twoCellAnchor>
  <xdr:twoCellAnchor editAs="oneCell">
    <xdr:from>
      <xdr:col>0</xdr:col>
      <xdr:colOff>635</xdr:colOff>
      <xdr:row>571</xdr:row>
      <xdr:rowOff>116840</xdr:rowOff>
    </xdr:from>
    <xdr:to>
      <xdr:col>0</xdr:col>
      <xdr:colOff>2115820</xdr:colOff>
      <xdr:row>571</xdr:row>
      <xdr:rowOff>1774825</xdr:rowOff>
    </xdr:to>
    <xdr:pic>
      <xdr:nvPicPr>
        <xdr:cNvPr id="436" name="图片 435">
          <a:extLst>
            <a:ext uri="{FF2B5EF4-FFF2-40B4-BE49-F238E27FC236}">
              <a16:creationId xmlns:a16="http://schemas.microsoft.com/office/drawing/2014/main" id="{00000000-0008-0000-4400-0000B4010000}"/>
            </a:ext>
          </a:extLst>
        </xdr:cNvPr>
        <xdr:cNvPicPr>
          <a:picLocks noChangeAspect="1"/>
        </xdr:cNvPicPr>
      </xdr:nvPicPr>
      <xdr:blipFill>
        <a:blip xmlns:r="http://schemas.openxmlformats.org/officeDocument/2006/relationships" r:embed="rId334"/>
        <a:stretch>
          <a:fillRect/>
        </a:stretch>
      </xdr:blipFill>
      <xdr:spPr>
        <a:xfrm>
          <a:off x="635" y="1043483435"/>
          <a:ext cx="2115185" cy="1657985"/>
        </a:xfrm>
        <a:prstGeom prst="rect">
          <a:avLst/>
        </a:prstGeom>
        <a:noFill/>
        <a:ln w="9525">
          <a:noFill/>
        </a:ln>
      </xdr:spPr>
    </xdr:pic>
    <xdr:clientData/>
  </xdr:twoCellAnchor>
  <xdr:twoCellAnchor editAs="oneCell">
    <xdr:from>
      <xdr:col>0</xdr:col>
      <xdr:colOff>112395</xdr:colOff>
      <xdr:row>570</xdr:row>
      <xdr:rowOff>41275</xdr:rowOff>
    </xdr:from>
    <xdr:to>
      <xdr:col>0</xdr:col>
      <xdr:colOff>2106930</xdr:colOff>
      <xdr:row>570</xdr:row>
      <xdr:rowOff>1867535</xdr:rowOff>
    </xdr:to>
    <xdr:pic>
      <xdr:nvPicPr>
        <xdr:cNvPr id="437" name="图片 436">
          <a:extLst>
            <a:ext uri="{FF2B5EF4-FFF2-40B4-BE49-F238E27FC236}">
              <a16:creationId xmlns:a16="http://schemas.microsoft.com/office/drawing/2014/main" id="{00000000-0008-0000-4400-0000B5010000}"/>
            </a:ext>
          </a:extLst>
        </xdr:cNvPr>
        <xdr:cNvPicPr>
          <a:picLocks noChangeAspect="1"/>
        </xdr:cNvPicPr>
      </xdr:nvPicPr>
      <xdr:blipFill>
        <a:blip xmlns:r="http://schemas.openxmlformats.org/officeDocument/2006/relationships" r:embed="rId335"/>
        <a:stretch>
          <a:fillRect/>
        </a:stretch>
      </xdr:blipFill>
      <xdr:spPr>
        <a:xfrm>
          <a:off x="112395" y="1041502870"/>
          <a:ext cx="1994535" cy="1826260"/>
        </a:xfrm>
        <a:prstGeom prst="rect">
          <a:avLst/>
        </a:prstGeom>
        <a:noFill/>
        <a:ln w="9525">
          <a:noFill/>
        </a:ln>
      </xdr:spPr>
    </xdr:pic>
    <xdr:clientData/>
  </xdr:twoCellAnchor>
  <xdr:twoCellAnchor editAs="oneCell">
    <xdr:from>
      <xdr:col>0</xdr:col>
      <xdr:colOff>635</xdr:colOff>
      <xdr:row>569</xdr:row>
      <xdr:rowOff>159385</xdr:rowOff>
    </xdr:from>
    <xdr:to>
      <xdr:col>0</xdr:col>
      <xdr:colOff>2139315</xdr:colOff>
      <xdr:row>569</xdr:row>
      <xdr:rowOff>1853565</xdr:rowOff>
    </xdr:to>
    <xdr:pic>
      <xdr:nvPicPr>
        <xdr:cNvPr id="438" name="图片 437">
          <a:extLst>
            <a:ext uri="{FF2B5EF4-FFF2-40B4-BE49-F238E27FC236}">
              <a16:creationId xmlns:a16="http://schemas.microsoft.com/office/drawing/2014/main" id="{00000000-0008-0000-4400-0000B6010000}"/>
            </a:ext>
          </a:extLst>
        </xdr:cNvPr>
        <xdr:cNvPicPr>
          <a:picLocks noChangeAspect="1"/>
        </xdr:cNvPicPr>
      </xdr:nvPicPr>
      <xdr:blipFill>
        <a:blip xmlns:r="http://schemas.openxmlformats.org/officeDocument/2006/relationships" r:embed="rId336"/>
        <a:stretch>
          <a:fillRect/>
        </a:stretch>
      </xdr:blipFill>
      <xdr:spPr>
        <a:xfrm>
          <a:off x="635" y="1039715980"/>
          <a:ext cx="2138680" cy="1694180"/>
        </a:xfrm>
        <a:prstGeom prst="rect">
          <a:avLst/>
        </a:prstGeom>
        <a:noFill/>
        <a:ln w="9525">
          <a:noFill/>
        </a:ln>
      </xdr:spPr>
    </xdr:pic>
    <xdr:clientData/>
  </xdr:twoCellAnchor>
  <xdr:twoCellAnchor editAs="oneCell">
    <xdr:from>
      <xdr:col>0</xdr:col>
      <xdr:colOff>9525</xdr:colOff>
      <xdr:row>568</xdr:row>
      <xdr:rowOff>182880</xdr:rowOff>
    </xdr:from>
    <xdr:to>
      <xdr:col>0</xdr:col>
      <xdr:colOff>2156460</xdr:colOff>
      <xdr:row>568</xdr:row>
      <xdr:rowOff>1725930</xdr:rowOff>
    </xdr:to>
    <xdr:pic>
      <xdr:nvPicPr>
        <xdr:cNvPr id="439" name="图片 438">
          <a:extLst>
            <a:ext uri="{FF2B5EF4-FFF2-40B4-BE49-F238E27FC236}">
              <a16:creationId xmlns:a16="http://schemas.microsoft.com/office/drawing/2014/main" id="{00000000-0008-0000-4400-0000B7010000}"/>
            </a:ext>
          </a:extLst>
        </xdr:cNvPr>
        <xdr:cNvPicPr>
          <a:picLocks noChangeAspect="1"/>
        </xdr:cNvPicPr>
      </xdr:nvPicPr>
      <xdr:blipFill>
        <a:blip xmlns:r="http://schemas.openxmlformats.org/officeDocument/2006/relationships" r:embed="rId337"/>
        <a:stretch>
          <a:fillRect/>
        </a:stretch>
      </xdr:blipFill>
      <xdr:spPr>
        <a:xfrm>
          <a:off x="9525" y="1037834475"/>
          <a:ext cx="2146935" cy="1543050"/>
        </a:xfrm>
        <a:prstGeom prst="rect">
          <a:avLst/>
        </a:prstGeom>
        <a:noFill/>
        <a:ln w="9525">
          <a:noFill/>
        </a:ln>
      </xdr:spPr>
    </xdr:pic>
    <xdr:clientData/>
  </xdr:twoCellAnchor>
  <xdr:twoCellAnchor editAs="oneCell">
    <xdr:from>
      <xdr:col>0</xdr:col>
      <xdr:colOff>204470</xdr:colOff>
      <xdr:row>572</xdr:row>
      <xdr:rowOff>56515</xdr:rowOff>
    </xdr:from>
    <xdr:to>
      <xdr:col>0</xdr:col>
      <xdr:colOff>2019300</xdr:colOff>
      <xdr:row>572</xdr:row>
      <xdr:rowOff>1885315</xdr:rowOff>
    </xdr:to>
    <xdr:pic>
      <xdr:nvPicPr>
        <xdr:cNvPr id="440" name="图片 439">
          <a:extLst>
            <a:ext uri="{FF2B5EF4-FFF2-40B4-BE49-F238E27FC236}">
              <a16:creationId xmlns:a16="http://schemas.microsoft.com/office/drawing/2014/main" id="{00000000-0008-0000-4400-0000B8010000}"/>
            </a:ext>
          </a:extLst>
        </xdr:cNvPr>
        <xdr:cNvPicPr>
          <a:picLocks noChangeAspect="1"/>
        </xdr:cNvPicPr>
      </xdr:nvPicPr>
      <xdr:blipFill>
        <a:blip xmlns:r="http://schemas.openxmlformats.org/officeDocument/2006/relationships" r:embed="rId338"/>
        <a:stretch>
          <a:fillRect/>
        </a:stretch>
      </xdr:blipFill>
      <xdr:spPr>
        <a:xfrm>
          <a:off x="204470" y="1045328110"/>
          <a:ext cx="1814830" cy="1828800"/>
        </a:xfrm>
        <a:prstGeom prst="rect">
          <a:avLst/>
        </a:prstGeom>
        <a:noFill/>
        <a:ln w="9525">
          <a:noFill/>
        </a:ln>
      </xdr:spPr>
    </xdr:pic>
    <xdr:clientData/>
  </xdr:twoCellAnchor>
  <xdr:twoCellAnchor editAs="oneCell">
    <xdr:from>
      <xdr:col>0</xdr:col>
      <xdr:colOff>635</xdr:colOff>
      <xdr:row>573</xdr:row>
      <xdr:rowOff>191770</xdr:rowOff>
    </xdr:from>
    <xdr:to>
      <xdr:col>0</xdr:col>
      <xdr:colOff>2141220</xdr:colOff>
      <xdr:row>573</xdr:row>
      <xdr:rowOff>1737995</xdr:rowOff>
    </xdr:to>
    <xdr:pic>
      <xdr:nvPicPr>
        <xdr:cNvPr id="441" name="图片 440">
          <a:extLst>
            <a:ext uri="{FF2B5EF4-FFF2-40B4-BE49-F238E27FC236}">
              <a16:creationId xmlns:a16="http://schemas.microsoft.com/office/drawing/2014/main" id="{00000000-0008-0000-4400-0000B9010000}"/>
            </a:ext>
          </a:extLst>
        </xdr:cNvPr>
        <xdr:cNvPicPr>
          <a:picLocks noChangeAspect="1"/>
        </xdr:cNvPicPr>
      </xdr:nvPicPr>
      <xdr:blipFill>
        <a:blip xmlns:r="http://schemas.openxmlformats.org/officeDocument/2006/relationships" r:embed="rId339"/>
        <a:stretch>
          <a:fillRect/>
        </a:stretch>
      </xdr:blipFill>
      <xdr:spPr>
        <a:xfrm>
          <a:off x="635" y="1047368365"/>
          <a:ext cx="2140585" cy="1546225"/>
        </a:xfrm>
        <a:prstGeom prst="rect">
          <a:avLst/>
        </a:prstGeom>
        <a:noFill/>
        <a:ln w="9525">
          <a:noFill/>
        </a:ln>
      </xdr:spPr>
    </xdr:pic>
    <xdr:clientData/>
  </xdr:twoCellAnchor>
  <xdr:twoCellAnchor editAs="oneCell">
    <xdr:from>
      <xdr:col>0</xdr:col>
      <xdr:colOff>9525</xdr:colOff>
      <xdr:row>574</xdr:row>
      <xdr:rowOff>109220</xdr:rowOff>
    </xdr:from>
    <xdr:to>
      <xdr:col>0</xdr:col>
      <xdr:colOff>2140585</xdr:colOff>
      <xdr:row>574</xdr:row>
      <xdr:rowOff>1824355</xdr:rowOff>
    </xdr:to>
    <xdr:pic>
      <xdr:nvPicPr>
        <xdr:cNvPr id="442" name="图片 441">
          <a:extLst>
            <a:ext uri="{FF2B5EF4-FFF2-40B4-BE49-F238E27FC236}">
              <a16:creationId xmlns:a16="http://schemas.microsoft.com/office/drawing/2014/main" id="{00000000-0008-0000-4400-0000BA010000}"/>
            </a:ext>
          </a:extLst>
        </xdr:cNvPr>
        <xdr:cNvPicPr>
          <a:picLocks noChangeAspect="1"/>
        </xdr:cNvPicPr>
      </xdr:nvPicPr>
      <xdr:blipFill>
        <a:blip xmlns:r="http://schemas.openxmlformats.org/officeDocument/2006/relationships" r:embed="rId340"/>
        <a:stretch>
          <a:fillRect/>
        </a:stretch>
      </xdr:blipFill>
      <xdr:spPr>
        <a:xfrm>
          <a:off x="9525" y="1049190815"/>
          <a:ext cx="2131060" cy="1715135"/>
        </a:xfrm>
        <a:prstGeom prst="rect">
          <a:avLst/>
        </a:prstGeom>
        <a:noFill/>
        <a:ln w="9525">
          <a:noFill/>
        </a:ln>
      </xdr:spPr>
    </xdr:pic>
    <xdr:clientData/>
  </xdr:twoCellAnchor>
  <xdr:twoCellAnchor editAs="oneCell">
    <xdr:from>
      <xdr:col>0</xdr:col>
      <xdr:colOff>9525</xdr:colOff>
      <xdr:row>576</xdr:row>
      <xdr:rowOff>246380</xdr:rowOff>
    </xdr:from>
    <xdr:to>
      <xdr:col>0</xdr:col>
      <xdr:colOff>2117090</xdr:colOff>
      <xdr:row>576</xdr:row>
      <xdr:rowOff>1675130</xdr:rowOff>
    </xdr:to>
    <xdr:pic>
      <xdr:nvPicPr>
        <xdr:cNvPr id="443" name="图片 442">
          <a:extLst>
            <a:ext uri="{FF2B5EF4-FFF2-40B4-BE49-F238E27FC236}">
              <a16:creationId xmlns:a16="http://schemas.microsoft.com/office/drawing/2014/main" id="{00000000-0008-0000-4400-0000BB010000}"/>
            </a:ext>
          </a:extLst>
        </xdr:cNvPr>
        <xdr:cNvPicPr>
          <a:picLocks noChangeAspect="1"/>
        </xdr:cNvPicPr>
      </xdr:nvPicPr>
      <xdr:blipFill>
        <a:blip xmlns:r="http://schemas.openxmlformats.org/officeDocument/2006/relationships" r:embed="rId341"/>
        <a:stretch>
          <a:fillRect/>
        </a:stretch>
      </xdr:blipFill>
      <xdr:spPr>
        <a:xfrm>
          <a:off x="9525" y="1053137975"/>
          <a:ext cx="2107565" cy="1428750"/>
        </a:xfrm>
        <a:prstGeom prst="rect">
          <a:avLst/>
        </a:prstGeom>
        <a:noFill/>
        <a:ln w="9525">
          <a:noFill/>
        </a:ln>
      </xdr:spPr>
    </xdr:pic>
    <xdr:clientData/>
  </xdr:twoCellAnchor>
  <xdr:twoCellAnchor editAs="oneCell">
    <xdr:from>
      <xdr:col>0</xdr:col>
      <xdr:colOff>234950</xdr:colOff>
      <xdr:row>575</xdr:row>
      <xdr:rowOff>52705</xdr:rowOff>
    </xdr:from>
    <xdr:to>
      <xdr:col>0</xdr:col>
      <xdr:colOff>1937385</xdr:colOff>
      <xdr:row>575</xdr:row>
      <xdr:rowOff>1845945</xdr:rowOff>
    </xdr:to>
    <xdr:pic>
      <xdr:nvPicPr>
        <xdr:cNvPr id="444" name="图片 443">
          <a:extLst>
            <a:ext uri="{FF2B5EF4-FFF2-40B4-BE49-F238E27FC236}">
              <a16:creationId xmlns:a16="http://schemas.microsoft.com/office/drawing/2014/main" id="{00000000-0008-0000-4400-0000BC010000}"/>
            </a:ext>
          </a:extLst>
        </xdr:cNvPr>
        <xdr:cNvPicPr>
          <a:picLocks noChangeAspect="1"/>
        </xdr:cNvPicPr>
      </xdr:nvPicPr>
      <xdr:blipFill>
        <a:blip xmlns:r="http://schemas.openxmlformats.org/officeDocument/2006/relationships" r:embed="rId342"/>
        <a:stretch>
          <a:fillRect/>
        </a:stretch>
      </xdr:blipFill>
      <xdr:spPr>
        <a:xfrm>
          <a:off x="234950" y="1051039300"/>
          <a:ext cx="1702435" cy="1793240"/>
        </a:xfrm>
        <a:prstGeom prst="rect">
          <a:avLst/>
        </a:prstGeom>
        <a:noFill/>
        <a:ln w="9525">
          <a:noFill/>
        </a:ln>
      </xdr:spPr>
    </xdr:pic>
    <xdr:clientData/>
  </xdr:twoCellAnchor>
  <xdr:twoCellAnchor editAs="oneCell">
    <xdr:from>
      <xdr:col>0</xdr:col>
      <xdr:colOff>6350</xdr:colOff>
      <xdr:row>577</xdr:row>
      <xdr:rowOff>226060</xdr:rowOff>
    </xdr:from>
    <xdr:to>
      <xdr:col>0</xdr:col>
      <xdr:colOff>2099945</xdr:colOff>
      <xdr:row>577</xdr:row>
      <xdr:rowOff>1715135</xdr:rowOff>
    </xdr:to>
    <xdr:pic>
      <xdr:nvPicPr>
        <xdr:cNvPr id="445" name="图片 444">
          <a:extLst>
            <a:ext uri="{FF2B5EF4-FFF2-40B4-BE49-F238E27FC236}">
              <a16:creationId xmlns:a16="http://schemas.microsoft.com/office/drawing/2014/main" id="{00000000-0008-0000-4400-0000BD010000}"/>
            </a:ext>
          </a:extLst>
        </xdr:cNvPr>
        <xdr:cNvPicPr>
          <a:picLocks noChangeAspect="1"/>
        </xdr:cNvPicPr>
      </xdr:nvPicPr>
      <xdr:blipFill>
        <a:blip xmlns:r="http://schemas.openxmlformats.org/officeDocument/2006/relationships" r:embed="rId343"/>
        <a:stretch>
          <a:fillRect/>
        </a:stretch>
      </xdr:blipFill>
      <xdr:spPr>
        <a:xfrm>
          <a:off x="6350" y="1055022655"/>
          <a:ext cx="2093595" cy="1489075"/>
        </a:xfrm>
        <a:prstGeom prst="rect">
          <a:avLst/>
        </a:prstGeom>
        <a:noFill/>
        <a:ln w="9525">
          <a:noFill/>
        </a:ln>
      </xdr:spPr>
    </xdr:pic>
    <xdr:clientData/>
  </xdr:twoCellAnchor>
  <xdr:twoCellAnchor editAs="oneCell">
    <xdr:from>
      <xdr:col>0</xdr:col>
      <xdr:colOff>6985</xdr:colOff>
      <xdr:row>579</xdr:row>
      <xdr:rowOff>125095</xdr:rowOff>
    </xdr:from>
    <xdr:to>
      <xdr:col>0</xdr:col>
      <xdr:colOff>2132965</xdr:colOff>
      <xdr:row>579</xdr:row>
      <xdr:rowOff>1810385</xdr:rowOff>
    </xdr:to>
    <xdr:pic>
      <xdr:nvPicPr>
        <xdr:cNvPr id="446" name="图片 445">
          <a:extLst>
            <a:ext uri="{FF2B5EF4-FFF2-40B4-BE49-F238E27FC236}">
              <a16:creationId xmlns:a16="http://schemas.microsoft.com/office/drawing/2014/main" id="{00000000-0008-0000-4400-0000BE010000}"/>
            </a:ext>
          </a:extLst>
        </xdr:cNvPr>
        <xdr:cNvPicPr>
          <a:picLocks noChangeAspect="1"/>
        </xdr:cNvPicPr>
      </xdr:nvPicPr>
      <xdr:blipFill>
        <a:blip xmlns:r="http://schemas.openxmlformats.org/officeDocument/2006/relationships" r:embed="rId344"/>
        <a:stretch>
          <a:fillRect/>
        </a:stretch>
      </xdr:blipFill>
      <xdr:spPr>
        <a:xfrm>
          <a:off x="6985" y="1058731690"/>
          <a:ext cx="2125980" cy="1685290"/>
        </a:xfrm>
        <a:prstGeom prst="rect">
          <a:avLst/>
        </a:prstGeom>
        <a:noFill/>
        <a:ln w="9525">
          <a:noFill/>
        </a:ln>
      </xdr:spPr>
    </xdr:pic>
    <xdr:clientData/>
  </xdr:twoCellAnchor>
  <xdr:twoCellAnchor editAs="oneCell">
    <xdr:from>
      <xdr:col>0</xdr:col>
      <xdr:colOff>635</xdr:colOff>
      <xdr:row>578</xdr:row>
      <xdr:rowOff>90805</xdr:rowOff>
    </xdr:from>
    <xdr:to>
      <xdr:col>0</xdr:col>
      <xdr:colOff>2115820</xdr:colOff>
      <xdr:row>578</xdr:row>
      <xdr:rowOff>1807845</xdr:rowOff>
    </xdr:to>
    <xdr:pic>
      <xdr:nvPicPr>
        <xdr:cNvPr id="447" name="图片 446">
          <a:extLst>
            <a:ext uri="{FF2B5EF4-FFF2-40B4-BE49-F238E27FC236}">
              <a16:creationId xmlns:a16="http://schemas.microsoft.com/office/drawing/2014/main" id="{00000000-0008-0000-4400-0000BF010000}"/>
            </a:ext>
          </a:extLst>
        </xdr:cNvPr>
        <xdr:cNvPicPr>
          <a:picLocks noChangeAspect="1"/>
        </xdr:cNvPicPr>
      </xdr:nvPicPr>
      <xdr:blipFill>
        <a:blip xmlns:r="http://schemas.openxmlformats.org/officeDocument/2006/relationships" r:embed="rId345"/>
        <a:stretch>
          <a:fillRect/>
        </a:stretch>
      </xdr:blipFill>
      <xdr:spPr>
        <a:xfrm>
          <a:off x="635" y="1056792400"/>
          <a:ext cx="2115185" cy="1717040"/>
        </a:xfrm>
        <a:prstGeom prst="rect">
          <a:avLst/>
        </a:prstGeom>
        <a:noFill/>
        <a:ln w="9525">
          <a:noFill/>
        </a:ln>
      </xdr:spPr>
    </xdr:pic>
    <xdr:clientData/>
  </xdr:twoCellAnchor>
  <xdr:twoCellAnchor editAs="oneCell">
    <xdr:from>
      <xdr:col>0</xdr:col>
      <xdr:colOff>9525</xdr:colOff>
      <xdr:row>580</xdr:row>
      <xdr:rowOff>99060</xdr:rowOff>
    </xdr:from>
    <xdr:to>
      <xdr:col>0</xdr:col>
      <xdr:colOff>2127250</xdr:colOff>
      <xdr:row>580</xdr:row>
      <xdr:rowOff>1798955</xdr:rowOff>
    </xdr:to>
    <xdr:pic>
      <xdr:nvPicPr>
        <xdr:cNvPr id="448" name="图片 447">
          <a:extLst>
            <a:ext uri="{FF2B5EF4-FFF2-40B4-BE49-F238E27FC236}">
              <a16:creationId xmlns:a16="http://schemas.microsoft.com/office/drawing/2014/main" id="{00000000-0008-0000-4400-0000C0010000}"/>
            </a:ext>
          </a:extLst>
        </xdr:cNvPr>
        <xdr:cNvPicPr>
          <a:picLocks noChangeAspect="1"/>
        </xdr:cNvPicPr>
      </xdr:nvPicPr>
      <xdr:blipFill>
        <a:blip xmlns:r="http://schemas.openxmlformats.org/officeDocument/2006/relationships" r:embed="rId346"/>
        <a:stretch>
          <a:fillRect/>
        </a:stretch>
      </xdr:blipFill>
      <xdr:spPr>
        <a:xfrm>
          <a:off x="9525" y="1060610655"/>
          <a:ext cx="2117725" cy="1699895"/>
        </a:xfrm>
        <a:prstGeom prst="rect">
          <a:avLst/>
        </a:prstGeom>
        <a:noFill/>
        <a:ln w="9525">
          <a:noFill/>
        </a:ln>
      </xdr:spPr>
    </xdr:pic>
    <xdr:clientData/>
  </xdr:twoCellAnchor>
  <xdr:twoCellAnchor editAs="oneCell">
    <xdr:from>
      <xdr:col>0</xdr:col>
      <xdr:colOff>635</xdr:colOff>
      <xdr:row>582</xdr:row>
      <xdr:rowOff>251460</xdr:rowOff>
    </xdr:from>
    <xdr:to>
      <xdr:col>0</xdr:col>
      <xdr:colOff>2151380</xdr:colOff>
      <xdr:row>582</xdr:row>
      <xdr:rowOff>1701800</xdr:rowOff>
    </xdr:to>
    <xdr:pic>
      <xdr:nvPicPr>
        <xdr:cNvPr id="452" name="ID_844EEDB35DC84EE9BA5EC1C56D6C0B78" descr="78d2be97244e1c4955df51eaac4b6b2">
          <a:extLst>
            <a:ext uri="{FF2B5EF4-FFF2-40B4-BE49-F238E27FC236}">
              <a16:creationId xmlns:a16="http://schemas.microsoft.com/office/drawing/2014/main" id="{00000000-0008-0000-4400-0000C4010000}"/>
            </a:ext>
          </a:extLst>
        </xdr:cNvPr>
        <xdr:cNvPicPr>
          <a:picLocks noChangeAspect="1"/>
        </xdr:cNvPicPr>
      </xdr:nvPicPr>
      <xdr:blipFill>
        <a:blip xmlns:r="http://schemas.openxmlformats.org/officeDocument/2006/relationships" r:embed="rId347"/>
        <a:stretch>
          <a:fillRect/>
        </a:stretch>
      </xdr:blipFill>
      <xdr:spPr>
        <a:xfrm>
          <a:off x="635" y="1064573055"/>
          <a:ext cx="2150745" cy="1450340"/>
        </a:xfrm>
        <a:prstGeom prst="rect">
          <a:avLst/>
        </a:prstGeom>
      </xdr:spPr>
    </xdr:pic>
    <xdr:clientData/>
  </xdr:twoCellAnchor>
  <xdr:twoCellAnchor editAs="oneCell">
    <xdr:from>
      <xdr:col>0</xdr:col>
      <xdr:colOff>370840</xdr:colOff>
      <xdr:row>585</xdr:row>
      <xdr:rowOff>46355</xdr:rowOff>
    </xdr:from>
    <xdr:to>
      <xdr:col>0</xdr:col>
      <xdr:colOff>1920875</xdr:colOff>
      <xdr:row>585</xdr:row>
      <xdr:rowOff>1845945</xdr:rowOff>
    </xdr:to>
    <xdr:pic>
      <xdr:nvPicPr>
        <xdr:cNvPr id="453" name="ID_275ACE379ABA4AF88D1257EB6B594DEA" descr="ea9af9ea578b4a01d2aaaffb6f05e6b">
          <a:extLst>
            <a:ext uri="{FF2B5EF4-FFF2-40B4-BE49-F238E27FC236}">
              <a16:creationId xmlns:a16="http://schemas.microsoft.com/office/drawing/2014/main" id="{00000000-0008-0000-4400-0000C5010000}"/>
            </a:ext>
          </a:extLst>
        </xdr:cNvPr>
        <xdr:cNvPicPr>
          <a:picLocks noChangeAspect="1"/>
        </xdr:cNvPicPr>
      </xdr:nvPicPr>
      <xdr:blipFill>
        <a:blip xmlns:r="http://schemas.openxmlformats.org/officeDocument/2006/relationships" r:embed="rId348"/>
        <a:stretch>
          <a:fillRect/>
        </a:stretch>
      </xdr:blipFill>
      <xdr:spPr>
        <a:xfrm>
          <a:off x="370840" y="1070082950"/>
          <a:ext cx="1550035" cy="1799590"/>
        </a:xfrm>
        <a:prstGeom prst="rect">
          <a:avLst/>
        </a:prstGeom>
      </xdr:spPr>
    </xdr:pic>
    <xdr:clientData/>
  </xdr:twoCellAnchor>
  <xdr:twoCellAnchor editAs="oneCell">
    <xdr:from>
      <xdr:col>0</xdr:col>
      <xdr:colOff>0</xdr:colOff>
      <xdr:row>953</xdr:row>
      <xdr:rowOff>0</xdr:rowOff>
    </xdr:from>
    <xdr:to>
      <xdr:col>0</xdr:col>
      <xdr:colOff>9525</xdr:colOff>
      <xdr:row>953</xdr:row>
      <xdr:rowOff>28575</xdr:rowOff>
    </xdr:to>
    <xdr:pic>
      <xdr:nvPicPr>
        <xdr:cNvPr id="454" name="Picture 15">
          <a:extLst>
            <a:ext uri="{FF2B5EF4-FFF2-40B4-BE49-F238E27FC236}">
              <a16:creationId xmlns:a16="http://schemas.microsoft.com/office/drawing/2014/main" id="{00000000-0008-0000-4400-0000C6010000}"/>
            </a:ext>
          </a:extLst>
        </xdr:cNvPr>
        <xdr:cNvPicPr>
          <a:picLocks noChangeAspect="1" noChangeArrowheads="1"/>
        </xdr:cNvPicPr>
      </xdr:nvPicPr>
      <xdr:blipFill>
        <a:blip xmlns:r="http://schemas.openxmlformats.org/officeDocument/2006/relationships" r:embed="rId349"/>
        <a:srcRect/>
        <a:stretch>
          <a:fillRect/>
        </a:stretch>
      </xdr:blipFill>
      <xdr:spPr>
        <a:xfrm>
          <a:off x="0" y="1763904270"/>
          <a:ext cx="9525" cy="28575"/>
        </a:xfrm>
        <a:prstGeom prst="rect">
          <a:avLst/>
        </a:prstGeom>
        <a:noFill/>
        <a:ln w="1">
          <a:noFill/>
          <a:miter lim="800000"/>
          <a:headEnd/>
          <a:tailEnd/>
        </a:ln>
      </xdr:spPr>
    </xdr:pic>
    <xdr:clientData/>
  </xdr:twoCellAnchor>
  <xdr:twoCellAnchor editAs="oneCell">
    <xdr:from>
      <xdr:col>0</xdr:col>
      <xdr:colOff>0</xdr:colOff>
      <xdr:row>953</xdr:row>
      <xdr:rowOff>0</xdr:rowOff>
    </xdr:from>
    <xdr:to>
      <xdr:col>0</xdr:col>
      <xdr:colOff>9525</xdr:colOff>
      <xdr:row>953</xdr:row>
      <xdr:rowOff>28575</xdr:rowOff>
    </xdr:to>
    <xdr:pic>
      <xdr:nvPicPr>
        <xdr:cNvPr id="455" name="Picture 15">
          <a:extLst>
            <a:ext uri="{FF2B5EF4-FFF2-40B4-BE49-F238E27FC236}">
              <a16:creationId xmlns:a16="http://schemas.microsoft.com/office/drawing/2014/main" id="{00000000-0008-0000-4400-0000C7010000}"/>
            </a:ext>
          </a:extLst>
        </xdr:cNvPr>
        <xdr:cNvPicPr>
          <a:picLocks noChangeAspect="1" noChangeArrowheads="1"/>
        </xdr:cNvPicPr>
      </xdr:nvPicPr>
      <xdr:blipFill>
        <a:blip xmlns:r="http://schemas.openxmlformats.org/officeDocument/2006/relationships" r:embed="rId349"/>
        <a:srcRect/>
        <a:stretch>
          <a:fillRect/>
        </a:stretch>
      </xdr:blipFill>
      <xdr:spPr>
        <a:xfrm>
          <a:off x="0" y="1763904270"/>
          <a:ext cx="9525" cy="28575"/>
        </a:xfrm>
        <a:prstGeom prst="rect">
          <a:avLst/>
        </a:prstGeom>
        <a:noFill/>
        <a:ln w="1">
          <a:noFill/>
          <a:miter lim="800000"/>
          <a:headEnd/>
          <a:tailEnd/>
        </a:ln>
      </xdr:spPr>
    </xdr:pic>
    <xdr:clientData/>
  </xdr:twoCellAnchor>
  <xdr:twoCellAnchor editAs="oneCell">
    <xdr:from>
      <xdr:col>0</xdr:col>
      <xdr:colOff>0</xdr:colOff>
      <xdr:row>953</xdr:row>
      <xdr:rowOff>0</xdr:rowOff>
    </xdr:from>
    <xdr:to>
      <xdr:col>0</xdr:col>
      <xdr:colOff>9525</xdr:colOff>
      <xdr:row>953</xdr:row>
      <xdr:rowOff>28575</xdr:rowOff>
    </xdr:to>
    <xdr:pic>
      <xdr:nvPicPr>
        <xdr:cNvPr id="456" name="Picture 15">
          <a:extLst>
            <a:ext uri="{FF2B5EF4-FFF2-40B4-BE49-F238E27FC236}">
              <a16:creationId xmlns:a16="http://schemas.microsoft.com/office/drawing/2014/main" id="{00000000-0008-0000-4400-0000C8010000}"/>
            </a:ext>
          </a:extLst>
        </xdr:cNvPr>
        <xdr:cNvPicPr>
          <a:picLocks noChangeAspect="1" noChangeArrowheads="1"/>
        </xdr:cNvPicPr>
      </xdr:nvPicPr>
      <xdr:blipFill>
        <a:blip xmlns:r="http://schemas.openxmlformats.org/officeDocument/2006/relationships" r:embed="rId349"/>
        <a:srcRect/>
        <a:stretch>
          <a:fillRect/>
        </a:stretch>
      </xdr:blipFill>
      <xdr:spPr>
        <a:xfrm>
          <a:off x="0" y="1763904270"/>
          <a:ext cx="9525" cy="28575"/>
        </a:xfrm>
        <a:prstGeom prst="rect">
          <a:avLst/>
        </a:prstGeom>
        <a:noFill/>
        <a:ln w="1">
          <a:noFill/>
          <a:miter lim="800000"/>
          <a:headEnd/>
          <a:tailEnd/>
        </a:ln>
      </xdr:spPr>
    </xdr:pic>
    <xdr:clientData/>
  </xdr:twoCellAnchor>
  <xdr:twoCellAnchor editAs="oneCell">
    <xdr:from>
      <xdr:col>0</xdr:col>
      <xdr:colOff>0</xdr:colOff>
      <xdr:row>953</xdr:row>
      <xdr:rowOff>0</xdr:rowOff>
    </xdr:from>
    <xdr:to>
      <xdr:col>0</xdr:col>
      <xdr:colOff>9525</xdr:colOff>
      <xdr:row>953</xdr:row>
      <xdr:rowOff>28575</xdr:rowOff>
    </xdr:to>
    <xdr:pic>
      <xdr:nvPicPr>
        <xdr:cNvPr id="457" name="Picture 15">
          <a:extLst>
            <a:ext uri="{FF2B5EF4-FFF2-40B4-BE49-F238E27FC236}">
              <a16:creationId xmlns:a16="http://schemas.microsoft.com/office/drawing/2014/main" id="{00000000-0008-0000-4400-0000C9010000}"/>
            </a:ext>
          </a:extLst>
        </xdr:cNvPr>
        <xdr:cNvPicPr>
          <a:picLocks noChangeAspect="1" noChangeArrowheads="1"/>
        </xdr:cNvPicPr>
      </xdr:nvPicPr>
      <xdr:blipFill>
        <a:blip xmlns:r="http://schemas.openxmlformats.org/officeDocument/2006/relationships" r:embed="rId349"/>
        <a:srcRect/>
        <a:stretch>
          <a:fillRect/>
        </a:stretch>
      </xdr:blipFill>
      <xdr:spPr>
        <a:xfrm>
          <a:off x="0" y="1763904270"/>
          <a:ext cx="9525" cy="28575"/>
        </a:xfrm>
        <a:prstGeom prst="rect">
          <a:avLst/>
        </a:prstGeom>
        <a:noFill/>
        <a:ln w="1">
          <a:noFill/>
          <a:miter lim="800000"/>
          <a:headEnd/>
          <a:tailEnd/>
        </a:ln>
      </xdr:spPr>
    </xdr:pic>
    <xdr:clientData/>
  </xdr:twoCellAnchor>
  <xdr:twoCellAnchor editAs="oneCell">
    <xdr:from>
      <xdr:col>0</xdr:col>
      <xdr:colOff>635</xdr:colOff>
      <xdr:row>581</xdr:row>
      <xdr:rowOff>317500</xdr:rowOff>
    </xdr:from>
    <xdr:to>
      <xdr:col>0</xdr:col>
      <xdr:colOff>2129155</xdr:colOff>
      <xdr:row>581</xdr:row>
      <xdr:rowOff>1736090</xdr:rowOff>
    </xdr:to>
    <xdr:pic>
      <xdr:nvPicPr>
        <xdr:cNvPr id="458" name="图片 457">
          <a:extLst>
            <a:ext uri="{FF2B5EF4-FFF2-40B4-BE49-F238E27FC236}">
              <a16:creationId xmlns:a16="http://schemas.microsoft.com/office/drawing/2014/main" id="{00000000-0008-0000-4400-0000CA010000}"/>
            </a:ext>
          </a:extLst>
        </xdr:cNvPr>
        <xdr:cNvPicPr>
          <a:picLocks noChangeAspect="1"/>
        </xdr:cNvPicPr>
      </xdr:nvPicPr>
      <xdr:blipFill>
        <a:blip xmlns:r="http://schemas.openxmlformats.org/officeDocument/2006/relationships" r:embed="rId350"/>
        <a:stretch>
          <a:fillRect/>
        </a:stretch>
      </xdr:blipFill>
      <xdr:spPr>
        <a:xfrm>
          <a:off x="635" y="1062734095"/>
          <a:ext cx="2128520" cy="1418590"/>
        </a:xfrm>
        <a:prstGeom prst="rect">
          <a:avLst/>
        </a:prstGeom>
        <a:noFill/>
        <a:ln w="9525">
          <a:noFill/>
        </a:ln>
      </xdr:spPr>
    </xdr:pic>
    <xdr:clientData/>
  </xdr:twoCellAnchor>
  <xdr:twoCellAnchor editAs="oneCell">
    <xdr:from>
      <xdr:col>0</xdr:col>
      <xdr:colOff>635</xdr:colOff>
      <xdr:row>584</xdr:row>
      <xdr:rowOff>247015</xdr:rowOff>
    </xdr:from>
    <xdr:to>
      <xdr:col>0</xdr:col>
      <xdr:colOff>2120900</xdr:colOff>
      <xdr:row>584</xdr:row>
      <xdr:rowOff>1736090</xdr:rowOff>
    </xdr:to>
    <xdr:pic>
      <xdr:nvPicPr>
        <xdr:cNvPr id="459" name="图片 458">
          <a:extLst>
            <a:ext uri="{FF2B5EF4-FFF2-40B4-BE49-F238E27FC236}">
              <a16:creationId xmlns:a16="http://schemas.microsoft.com/office/drawing/2014/main" id="{00000000-0008-0000-4400-0000CB010000}"/>
            </a:ext>
          </a:extLst>
        </xdr:cNvPr>
        <xdr:cNvPicPr>
          <a:picLocks noChangeAspect="1"/>
        </xdr:cNvPicPr>
      </xdr:nvPicPr>
      <xdr:blipFill>
        <a:blip xmlns:r="http://schemas.openxmlformats.org/officeDocument/2006/relationships" r:embed="rId351"/>
        <a:stretch>
          <a:fillRect/>
        </a:stretch>
      </xdr:blipFill>
      <xdr:spPr>
        <a:xfrm>
          <a:off x="635" y="1068378610"/>
          <a:ext cx="2120265" cy="1489075"/>
        </a:xfrm>
        <a:prstGeom prst="rect">
          <a:avLst/>
        </a:prstGeom>
        <a:noFill/>
        <a:ln w="9525">
          <a:noFill/>
        </a:ln>
      </xdr:spPr>
    </xdr:pic>
    <xdr:clientData/>
  </xdr:twoCellAnchor>
  <xdr:twoCellAnchor editAs="oneCell">
    <xdr:from>
      <xdr:col>1</xdr:col>
      <xdr:colOff>0</xdr:colOff>
      <xdr:row>953</xdr:row>
      <xdr:rowOff>0</xdr:rowOff>
    </xdr:from>
    <xdr:to>
      <xdr:col>1</xdr:col>
      <xdr:colOff>9525</xdr:colOff>
      <xdr:row>953</xdr:row>
      <xdr:rowOff>28575</xdr:rowOff>
    </xdr:to>
    <xdr:pic>
      <xdr:nvPicPr>
        <xdr:cNvPr id="460" name="Picture 15">
          <a:extLst>
            <a:ext uri="{FF2B5EF4-FFF2-40B4-BE49-F238E27FC236}">
              <a16:creationId xmlns:a16="http://schemas.microsoft.com/office/drawing/2014/main" id="{00000000-0008-0000-4400-0000CC010000}"/>
            </a:ext>
          </a:extLst>
        </xdr:cNvPr>
        <xdr:cNvPicPr>
          <a:picLocks noChangeAspect="1" noChangeArrowheads="1"/>
        </xdr:cNvPicPr>
      </xdr:nvPicPr>
      <xdr:blipFill>
        <a:blip xmlns:r="http://schemas.openxmlformats.org/officeDocument/2006/relationships" r:embed="rId349"/>
        <a:srcRect/>
        <a:stretch>
          <a:fillRect/>
        </a:stretch>
      </xdr:blipFill>
      <xdr:spPr>
        <a:xfrm>
          <a:off x="2180590" y="1763904270"/>
          <a:ext cx="9525" cy="28575"/>
        </a:xfrm>
        <a:prstGeom prst="rect">
          <a:avLst/>
        </a:prstGeom>
        <a:noFill/>
        <a:ln w="1">
          <a:noFill/>
          <a:miter lim="800000"/>
          <a:headEnd/>
          <a:tailEnd/>
        </a:ln>
      </xdr:spPr>
    </xdr:pic>
    <xdr:clientData/>
  </xdr:twoCellAnchor>
  <xdr:twoCellAnchor editAs="oneCell">
    <xdr:from>
      <xdr:col>1</xdr:col>
      <xdr:colOff>0</xdr:colOff>
      <xdr:row>953</xdr:row>
      <xdr:rowOff>0</xdr:rowOff>
    </xdr:from>
    <xdr:to>
      <xdr:col>1</xdr:col>
      <xdr:colOff>9525</xdr:colOff>
      <xdr:row>953</xdr:row>
      <xdr:rowOff>28575</xdr:rowOff>
    </xdr:to>
    <xdr:pic>
      <xdr:nvPicPr>
        <xdr:cNvPr id="461" name="Picture 15">
          <a:extLst>
            <a:ext uri="{FF2B5EF4-FFF2-40B4-BE49-F238E27FC236}">
              <a16:creationId xmlns:a16="http://schemas.microsoft.com/office/drawing/2014/main" id="{00000000-0008-0000-4400-0000CD010000}"/>
            </a:ext>
          </a:extLst>
        </xdr:cNvPr>
        <xdr:cNvPicPr>
          <a:picLocks noChangeAspect="1" noChangeArrowheads="1"/>
        </xdr:cNvPicPr>
      </xdr:nvPicPr>
      <xdr:blipFill>
        <a:blip xmlns:r="http://schemas.openxmlformats.org/officeDocument/2006/relationships" r:embed="rId349"/>
        <a:srcRect/>
        <a:stretch>
          <a:fillRect/>
        </a:stretch>
      </xdr:blipFill>
      <xdr:spPr>
        <a:xfrm>
          <a:off x="2180590" y="1763904270"/>
          <a:ext cx="9525" cy="28575"/>
        </a:xfrm>
        <a:prstGeom prst="rect">
          <a:avLst/>
        </a:prstGeom>
        <a:noFill/>
        <a:ln w="1">
          <a:noFill/>
          <a:miter lim="800000"/>
          <a:headEnd/>
          <a:tailEnd/>
        </a:ln>
      </xdr:spPr>
    </xdr:pic>
    <xdr:clientData/>
  </xdr:twoCellAnchor>
  <xdr:twoCellAnchor editAs="oneCell">
    <xdr:from>
      <xdr:col>0</xdr:col>
      <xdr:colOff>635</xdr:colOff>
      <xdr:row>586</xdr:row>
      <xdr:rowOff>265430</xdr:rowOff>
    </xdr:from>
    <xdr:to>
      <xdr:col>0</xdr:col>
      <xdr:colOff>2125345</xdr:colOff>
      <xdr:row>586</xdr:row>
      <xdr:rowOff>1772920</xdr:rowOff>
    </xdr:to>
    <xdr:pic>
      <xdr:nvPicPr>
        <xdr:cNvPr id="462" name="图片 461">
          <a:extLst>
            <a:ext uri="{FF2B5EF4-FFF2-40B4-BE49-F238E27FC236}">
              <a16:creationId xmlns:a16="http://schemas.microsoft.com/office/drawing/2014/main" id="{00000000-0008-0000-4400-0000CE010000}"/>
            </a:ext>
          </a:extLst>
        </xdr:cNvPr>
        <xdr:cNvPicPr>
          <a:picLocks noChangeAspect="1"/>
        </xdr:cNvPicPr>
      </xdr:nvPicPr>
      <xdr:blipFill>
        <a:blip xmlns:r="http://schemas.openxmlformats.org/officeDocument/2006/relationships" r:embed="rId352"/>
        <a:stretch>
          <a:fillRect/>
        </a:stretch>
      </xdr:blipFill>
      <xdr:spPr>
        <a:xfrm>
          <a:off x="635" y="1072207025"/>
          <a:ext cx="2124710" cy="1507490"/>
        </a:xfrm>
        <a:prstGeom prst="rect">
          <a:avLst/>
        </a:prstGeom>
        <a:noFill/>
        <a:ln w="9525">
          <a:noFill/>
        </a:ln>
      </xdr:spPr>
    </xdr:pic>
    <xdr:clientData/>
  </xdr:twoCellAnchor>
  <xdr:twoCellAnchor editAs="oneCell">
    <xdr:from>
      <xdr:col>0</xdr:col>
      <xdr:colOff>635</xdr:colOff>
      <xdr:row>587</xdr:row>
      <xdr:rowOff>206375</xdr:rowOff>
    </xdr:from>
    <xdr:to>
      <xdr:col>0</xdr:col>
      <xdr:colOff>2131695</xdr:colOff>
      <xdr:row>587</xdr:row>
      <xdr:rowOff>1717040</xdr:rowOff>
    </xdr:to>
    <xdr:pic>
      <xdr:nvPicPr>
        <xdr:cNvPr id="463" name="图片 462">
          <a:extLst>
            <a:ext uri="{FF2B5EF4-FFF2-40B4-BE49-F238E27FC236}">
              <a16:creationId xmlns:a16="http://schemas.microsoft.com/office/drawing/2014/main" id="{00000000-0008-0000-4400-0000CF010000}"/>
            </a:ext>
          </a:extLst>
        </xdr:cNvPr>
        <xdr:cNvPicPr>
          <a:picLocks noChangeAspect="1"/>
        </xdr:cNvPicPr>
      </xdr:nvPicPr>
      <xdr:blipFill>
        <a:blip xmlns:r="http://schemas.openxmlformats.org/officeDocument/2006/relationships" r:embed="rId353"/>
        <a:stretch>
          <a:fillRect/>
        </a:stretch>
      </xdr:blipFill>
      <xdr:spPr>
        <a:xfrm>
          <a:off x="635" y="1074052970"/>
          <a:ext cx="2131060" cy="1510665"/>
        </a:xfrm>
        <a:prstGeom prst="rect">
          <a:avLst/>
        </a:prstGeom>
        <a:noFill/>
        <a:ln w="9525">
          <a:noFill/>
        </a:ln>
      </xdr:spPr>
    </xdr:pic>
    <xdr:clientData/>
  </xdr:twoCellAnchor>
  <xdr:twoCellAnchor editAs="oneCell">
    <xdr:from>
      <xdr:col>0</xdr:col>
      <xdr:colOff>9525</xdr:colOff>
      <xdr:row>588</xdr:row>
      <xdr:rowOff>164465</xdr:rowOff>
    </xdr:from>
    <xdr:to>
      <xdr:col>0</xdr:col>
      <xdr:colOff>2146300</xdr:colOff>
      <xdr:row>588</xdr:row>
      <xdr:rowOff>1700530</xdr:rowOff>
    </xdr:to>
    <xdr:pic>
      <xdr:nvPicPr>
        <xdr:cNvPr id="464" name="图片 463">
          <a:extLst>
            <a:ext uri="{FF2B5EF4-FFF2-40B4-BE49-F238E27FC236}">
              <a16:creationId xmlns:a16="http://schemas.microsoft.com/office/drawing/2014/main" id="{00000000-0008-0000-4400-0000D0010000}"/>
            </a:ext>
          </a:extLst>
        </xdr:cNvPr>
        <xdr:cNvPicPr>
          <a:picLocks noChangeAspect="1"/>
        </xdr:cNvPicPr>
      </xdr:nvPicPr>
      <xdr:blipFill>
        <a:blip xmlns:r="http://schemas.openxmlformats.org/officeDocument/2006/relationships" r:embed="rId354"/>
        <a:stretch>
          <a:fillRect/>
        </a:stretch>
      </xdr:blipFill>
      <xdr:spPr>
        <a:xfrm>
          <a:off x="9525" y="1075916060"/>
          <a:ext cx="2136775" cy="1536065"/>
        </a:xfrm>
        <a:prstGeom prst="rect">
          <a:avLst/>
        </a:prstGeom>
        <a:noFill/>
        <a:ln w="9525">
          <a:noFill/>
        </a:ln>
      </xdr:spPr>
    </xdr:pic>
    <xdr:clientData/>
  </xdr:twoCellAnchor>
  <xdr:twoCellAnchor editAs="oneCell">
    <xdr:from>
      <xdr:col>0</xdr:col>
      <xdr:colOff>60325</xdr:colOff>
      <xdr:row>589</xdr:row>
      <xdr:rowOff>47625</xdr:rowOff>
    </xdr:from>
    <xdr:to>
      <xdr:col>0</xdr:col>
      <xdr:colOff>2097405</xdr:colOff>
      <xdr:row>589</xdr:row>
      <xdr:rowOff>1868805</xdr:rowOff>
    </xdr:to>
    <xdr:pic>
      <xdr:nvPicPr>
        <xdr:cNvPr id="465" name="图片 464">
          <a:extLst>
            <a:ext uri="{FF2B5EF4-FFF2-40B4-BE49-F238E27FC236}">
              <a16:creationId xmlns:a16="http://schemas.microsoft.com/office/drawing/2014/main" id="{00000000-0008-0000-4400-0000D1010000}"/>
            </a:ext>
          </a:extLst>
        </xdr:cNvPr>
        <xdr:cNvPicPr>
          <a:picLocks noChangeAspect="1"/>
        </xdr:cNvPicPr>
      </xdr:nvPicPr>
      <xdr:blipFill>
        <a:blip xmlns:r="http://schemas.openxmlformats.org/officeDocument/2006/relationships" r:embed="rId355"/>
        <a:stretch>
          <a:fillRect/>
        </a:stretch>
      </xdr:blipFill>
      <xdr:spPr>
        <a:xfrm>
          <a:off x="60325" y="1077704220"/>
          <a:ext cx="2037080" cy="1821180"/>
        </a:xfrm>
        <a:prstGeom prst="rect">
          <a:avLst/>
        </a:prstGeom>
        <a:noFill/>
        <a:ln w="9525">
          <a:noFill/>
        </a:ln>
      </xdr:spPr>
    </xdr:pic>
    <xdr:clientData/>
  </xdr:twoCellAnchor>
  <xdr:twoCellAnchor editAs="oneCell">
    <xdr:from>
      <xdr:col>0</xdr:col>
      <xdr:colOff>635</xdr:colOff>
      <xdr:row>590</xdr:row>
      <xdr:rowOff>194310</xdr:rowOff>
    </xdr:from>
    <xdr:to>
      <xdr:col>0</xdr:col>
      <xdr:colOff>2142490</xdr:colOff>
      <xdr:row>590</xdr:row>
      <xdr:rowOff>1691640</xdr:rowOff>
    </xdr:to>
    <xdr:pic>
      <xdr:nvPicPr>
        <xdr:cNvPr id="466" name="图片 465">
          <a:extLst>
            <a:ext uri="{FF2B5EF4-FFF2-40B4-BE49-F238E27FC236}">
              <a16:creationId xmlns:a16="http://schemas.microsoft.com/office/drawing/2014/main" id="{00000000-0008-0000-4400-0000D2010000}"/>
            </a:ext>
          </a:extLst>
        </xdr:cNvPr>
        <xdr:cNvPicPr>
          <a:picLocks noChangeAspect="1"/>
        </xdr:cNvPicPr>
      </xdr:nvPicPr>
      <xdr:blipFill>
        <a:blip xmlns:r="http://schemas.openxmlformats.org/officeDocument/2006/relationships" r:embed="rId356"/>
        <a:stretch>
          <a:fillRect/>
        </a:stretch>
      </xdr:blipFill>
      <xdr:spPr>
        <a:xfrm>
          <a:off x="635" y="1079755905"/>
          <a:ext cx="2141855" cy="1497330"/>
        </a:xfrm>
        <a:prstGeom prst="rect">
          <a:avLst/>
        </a:prstGeom>
        <a:noFill/>
        <a:ln w="9525">
          <a:noFill/>
        </a:ln>
      </xdr:spPr>
    </xdr:pic>
    <xdr:clientData/>
  </xdr:twoCellAnchor>
  <xdr:twoCellAnchor editAs="oneCell">
    <xdr:from>
      <xdr:col>0</xdr:col>
      <xdr:colOff>635</xdr:colOff>
      <xdr:row>591</xdr:row>
      <xdr:rowOff>172085</xdr:rowOff>
    </xdr:from>
    <xdr:to>
      <xdr:col>0</xdr:col>
      <xdr:colOff>2115185</xdr:colOff>
      <xdr:row>591</xdr:row>
      <xdr:rowOff>1765935</xdr:rowOff>
    </xdr:to>
    <xdr:pic>
      <xdr:nvPicPr>
        <xdr:cNvPr id="467" name="图片 466">
          <a:extLst>
            <a:ext uri="{FF2B5EF4-FFF2-40B4-BE49-F238E27FC236}">
              <a16:creationId xmlns:a16="http://schemas.microsoft.com/office/drawing/2014/main" id="{00000000-0008-0000-4400-0000D3010000}"/>
            </a:ext>
          </a:extLst>
        </xdr:cNvPr>
        <xdr:cNvPicPr>
          <a:picLocks noChangeAspect="1"/>
        </xdr:cNvPicPr>
      </xdr:nvPicPr>
      <xdr:blipFill>
        <a:blip xmlns:r="http://schemas.openxmlformats.org/officeDocument/2006/relationships" r:embed="rId357"/>
        <a:stretch>
          <a:fillRect/>
        </a:stretch>
      </xdr:blipFill>
      <xdr:spPr>
        <a:xfrm>
          <a:off x="635" y="1081638680"/>
          <a:ext cx="2114550" cy="1593850"/>
        </a:xfrm>
        <a:prstGeom prst="rect">
          <a:avLst/>
        </a:prstGeom>
        <a:noFill/>
        <a:ln w="9525">
          <a:noFill/>
        </a:ln>
      </xdr:spPr>
    </xdr:pic>
    <xdr:clientData/>
  </xdr:twoCellAnchor>
  <xdr:twoCellAnchor editAs="oneCell">
    <xdr:from>
      <xdr:col>0</xdr:col>
      <xdr:colOff>9525</xdr:colOff>
      <xdr:row>592</xdr:row>
      <xdr:rowOff>220980</xdr:rowOff>
    </xdr:from>
    <xdr:to>
      <xdr:col>0</xdr:col>
      <xdr:colOff>2132330</xdr:colOff>
      <xdr:row>592</xdr:row>
      <xdr:rowOff>1755775</xdr:rowOff>
    </xdr:to>
    <xdr:pic>
      <xdr:nvPicPr>
        <xdr:cNvPr id="468" name="图片 467">
          <a:extLst>
            <a:ext uri="{FF2B5EF4-FFF2-40B4-BE49-F238E27FC236}">
              <a16:creationId xmlns:a16="http://schemas.microsoft.com/office/drawing/2014/main" id="{00000000-0008-0000-4400-0000D4010000}"/>
            </a:ext>
          </a:extLst>
        </xdr:cNvPr>
        <xdr:cNvPicPr>
          <a:picLocks noChangeAspect="1"/>
        </xdr:cNvPicPr>
      </xdr:nvPicPr>
      <xdr:blipFill>
        <a:blip xmlns:r="http://schemas.openxmlformats.org/officeDocument/2006/relationships" r:embed="rId358"/>
        <a:stretch>
          <a:fillRect/>
        </a:stretch>
      </xdr:blipFill>
      <xdr:spPr>
        <a:xfrm>
          <a:off x="9525" y="1083592575"/>
          <a:ext cx="2122805" cy="1534795"/>
        </a:xfrm>
        <a:prstGeom prst="rect">
          <a:avLst/>
        </a:prstGeom>
        <a:noFill/>
        <a:ln w="9525">
          <a:noFill/>
        </a:ln>
      </xdr:spPr>
    </xdr:pic>
    <xdr:clientData/>
  </xdr:twoCellAnchor>
  <xdr:twoCellAnchor editAs="oneCell">
    <xdr:from>
      <xdr:col>0</xdr:col>
      <xdr:colOff>9525</xdr:colOff>
      <xdr:row>593</xdr:row>
      <xdr:rowOff>66040</xdr:rowOff>
    </xdr:from>
    <xdr:to>
      <xdr:col>0</xdr:col>
      <xdr:colOff>2148205</xdr:colOff>
      <xdr:row>593</xdr:row>
      <xdr:rowOff>1791970</xdr:rowOff>
    </xdr:to>
    <xdr:pic>
      <xdr:nvPicPr>
        <xdr:cNvPr id="469" name="图片 468">
          <a:extLst>
            <a:ext uri="{FF2B5EF4-FFF2-40B4-BE49-F238E27FC236}">
              <a16:creationId xmlns:a16="http://schemas.microsoft.com/office/drawing/2014/main" id="{00000000-0008-0000-4400-0000D5010000}"/>
            </a:ext>
          </a:extLst>
        </xdr:cNvPr>
        <xdr:cNvPicPr>
          <a:picLocks noChangeAspect="1"/>
        </xdr:cNvPicPr>
      </xdr:nvPicPr>
      <xdr:blipFill>
        <a:blip xmlns:r="http://schemas.openxmlformats.org/officeDocument/2006/relationships" r:embed="rId359"/>
        <a:stretch>
          <a:fillRect/>
        </a:stretch>
      </xdr:blipFill>
      <xdr:spPr>
        <a:xfrm>
          <a:off x="9525" y="1085342635"/>
          <a:ext cx="2138680" cy="1725930"/>
        </a:xfrm>
        <a:prstGeom prst="rect">
          <a:avLst/>
        </a:prstGeom>
        <a:noFill/>
        <a:ln w="9525">
          <a:noFill/>
        </a:ln>
      </xdr:spPr>
    </xdr:pic>
    <xdr:clientData/>
  </xdr:twoCellAnchor>
  <xdr:twoCellAnchor editAs="oneCell">
    <xdr:from>
      <xdr:col>1</xdr:col>
      <xdr:colOff>0</xdr:colOff>
      <xdr:row>953</xdr:row>
      <xdr:rowOff>0</xdr:rowOff>
    </xdr:from>
    <xdr:to>
      <xdr:col>1</xdr:col>
      <xdr:colOff>9525</xdr:colOff>
      <xdr:row>953</xdr:row>
      <xdr:rowOff>28575</xdr:rowOff>
    </xdr:to>
    <xdr:pic>
      <xdr:nvPicPr>
        <xdr:cNvPr id="470" name="Picture 15">
          <a:extLst>
            <a:ext uri="{FF2B5EF4-FFF2-40B4-BE49-F238E27FC236}">
              <a16:creationId xmlns:a16="http://schemas.microsoft.com/office/drawing/2014/main" id="{00000000-0008-0000-4400-0000D6010000}"/>
            </a:ext>
          </a:extLst>
        </xdr:cNvPr>
        <xdr:cNvPicPr>
          <a:picLocks noChangeAspect="1" noChangeArrowheads="1"/>
        </xdr:cNvPicPr>
      </xdr:nvPicPr>
      <xdr:blipFill>
        <a:blip xmlns:r="http://schemas.openxmlformats.org/officeDocument/2006/relationships" r:embed="rId349"/>
        <a:srcRect/>
        <a:stretch>
          <a:fillRect/>
        </a:stretch>
      </xdr:blipFill>
      <xdr:spPr>
        <a:xfrm>
          <a:off x="2180590" y="1763904270"/>
          <a:ext cx="9525" cy="28575"/>
        </a:xfrm>
        <a:prstGeom prst="rect">
          <a:avLst/>
        </a:prstGeom>
        <a:noFill/>
        <a:ln w="1">
          <a:noFill/>
          <a:miter lim="800000"/>
          <a:headEnd/>
          <a:tailEnd/>
        </a:ln>
      </xdr:spPr>
    </xdr:pic>
    <xdr:clientData/>
  </xdr:twoCellAnchor>
  <xdr:twoCellAnchor editAs="oneCell">
    <xdr:from>
      <xdr:col>1</xdr:col>
      <xdr:colOff>0</xdr:colOff>
      <xdr:row>953</xdr:row>
      <xdr:rowOff>0</xdr:rowOff>
    </xdr:from>
    <xdr:to>
      <xdr:col>1</xdr:col>
      <xdr:colOff>9525</xdr:colOff>
      <xdr:row>953</xdr:row>
      <xdr:rowOff>28575</xdr:rowOff>
    </xdr:to>
    <xdr:pic>
      <xdr:nvPicPr>
        <xdr:cNvPr id="471" name="Picture 15">
          <a:extLst>
            <a:ext uri="{FF2B5EF4-FFF2-40B4-BE49-F238E27FC236}">
              <a16:creationId xmlns:a16="http://schemas.microsoft.com/office/drawing/2014/main" id="{00000000-0008-0000-4400-0000D7010000}"/>
            </a:ext>
          </a:extLst>
        </xdr:cNvPr>
        <xdr:cNvPicPr>
          <a:picLocks noChangeAspect="1" noChangeArrowheads="1"/>
        </xdr:cNvPicPr>
      </xdr:nvPicPr>
      <xdr:blipFill>
        <a:blip xmlns:r="http://schemas.openxmlformats.org/officeDocument/2006/relationships" r:embed="rId349"/>
        <a:srcRect/>
        <a:stretch>
          <a:fillRect/>
        </a:stretch>
      </xdr:blipFill>
      <xdr:spPr>
        <a:xfrm>
          <a:off x="2180590" y="1763904270"/>
          <a:ext cx="9525" cy="28575"/>
        </a:xfrm>
        <a:prstGeom prst="rect">
          <a:avLst/>
        </a:prstGeom>
        <a:noFill/>
        <a:ln w="1">
          <a:noFill/>
          <a:miter lim="800000"/>
          <a:headEnd/>
          <a:tailEnd/>
        </a:ln>
      </xdr:spPr>
    </xdr:pic>
    <xdr:clientData/>
  </xdr:twoCellAnchor>
  <xdr:twoCellAnchor editAs="oneCell">
    <xdr:from>
      <xdr:col>1</xdr:col>
      <xdr:colOff>0</xdr:colOff>
      <xdr:row>953</xdr:row>
      <xdr:rowOff>0</xdr:rowOff>
    </xdr:from>
    <xdr:to>
      <xdr:col>1</xdr:col>
      <xdr:colOff>9525</xdr:colOff>
      <xdr:row>953</xdr:row>
      <xdr:rowOff>28575</xdr:rowOff>
    </xdr:to>
    <xdr:pic>
      <xdr:nvPicPr>
        <xdr:cNvPr id="472" name="Picture 15">
          <a:extLst>
            <a:ext uri="{FF2B5EF4-FFF2-40B4-BE49-F238E27FC236}">
              <a16:creationId xmlns:a16="http://schemas.microsoft.com/office/drawing/2014/main" id="{00000000-0008-0000-4400-0000D8010000}"/>
            </a:ext>
          </a:extLst>
        </xdr:cNvPr>
        <xdr:cNvPicPr>
          <a:picLocks noChangeAspect="1" noChangeArrowheads="1"/>
        </xdr:cNvPicPr>
      </xdr:nvPicPr>
      <xdr:blipFill>
        <a:blip xmlns:r="http://schemas.openxmlformats.org/officeDocument/2006/relationships" r:embed="rId349"/>
        <a:srcRect/>
        <a:stretch>
          <a:fillRect/>
        </a:stretch>
      </xdr:blipFill>
      <xdr:spPr>
        <a:xfrm>
          <a:off x="2180590" y="1763904270"/>
          <a:ext cx="9525" cy="28575"/>
        </a:xfrm>
        <a:prstGeom prst="rect">
          <a:avLst/>
        </a:prstGeom>
        <a:noFill/>
        <a:ln w="1">
          <a:noFill/>
          <a:miter lim="800000"/>
          <a:headEnd/>
          <a:tailEnd/>
        </a:ln>
      </xdr:spPr>
    </xdr:pic>
    <xdr:clientData/>
  </xdr:twoCellAnchor>
  <xdr:twoCellAnchor editAs="oneCell">
    <xdr:from>
      <xdr:col>1</xdr:col>
      <xdr:colOff>0</xdr:colOff>
      <xdr:row>953</xdr:row>
      <xdr:rowOff>0</xdr:rowOff>
    </xdr:from>
    <xdr:to>
      <xdr:col>1</xdr:col>
      <xdr:colOff>9525</xdr:colOff>
      <xdr:row>953</xdr:row>
      <xdr:rowOff>28575</xdr:rowOff>
    </xdr:to>
    <xdr:pic>
      <xdr:nvPicPr>
        <xdr:cNvPr id="473" name="Picture 15">
          <a:extLst>
            <a:ext uri="{FF2B5EF4-FFF2-40B4-BE49-F238E27FC236}">
              <a16:creationId xmlns:a16="http://schemas.microsoft.com/office/drawing/2014/main" id="{00000000-0008-0000-4400-0000D9010000}"/>
            </a:ext>
          </a:extLst>
        </xdr:cNvPr>
        <xdr:cNvPicPr>
          <a:picLocks noChangeAspect="1" noChangeArrowheads="1"/>
        </xdr:cNvPicPr>
      </xdr:nvPicPr>
      <xdr:blipFill>
        <a:blip xmlns:r="http://schemas.openxmlformats.org/officeDocument/2006/relationships" r:embed="rId349"/>
        <a:srcRect/>
        <a:stretch>
          <a:fillRect/>
        </a:stretch>
      </xdr:blipFill>
      <xdr:spPr>
        <a:xfrm>
          <a:off x="2180590" y="1763904270"/>
          <a:ext cx="9525" cy="28575"/>
        </a:xfrm>
        <a:prstGeom prst="rect">
          <a:avLst/>
        </a:prstGeom>
        <a:noFill/>
        <a:ln w="1">
          <a:noFill/>
          <a:miter lim="800000"/>
          <a:headEnd/>
          <a:tailEnd/>
        </a:ln>
      </xdr:spPr>
    </xdr:pic>
    <xdr:clientData/>
  </xdr:twoCellAnchor>
  <xdr:twoCellAnchor editAs="oneCell">
    <xdr:from>
      <xdr:col>0</xdr:col>
      <xdr:colOff>9525</xdr:colOff>
      <xdr:row>594</xdr:row>
      <xdr:rowOff>198755</xdr:rowOff>
    </xdr:from>
    <xdr:to>
      <xdr:col>0</xdr:col>
      <xdr:colOff>2119630</xdr:colOff>
      <xdr:row>594</xdr:row>
      <xdr:rowOff>1696085</xdr:rowOff>
    </xdr:to>
    <xdr:pic>
      <xdr:nvPicPr>
        <xdr:cNvPr id="474" name="图片 473">
          <a:extLst>
            <a:ext uri="{FF2B5EF4-FFF2-40B4-BE49-F238E27FC236}">
              <a16:creationId xmlns:a16="http://schemas.microsoft.com/office/drawing/2014/main" id="{00000000-0008-0000-4400-0000DA010000}"/>
            </a:ext>
          </a:extLst>
        </xdr:cNvPr>
        <xdr:cNvPicPr>
          <a:picLocks noChangeAspect="1"/>
        </xdr:cNvPicPr>
      </xdr:nvPicPr>
      <xdr:blipFill>
        <a:blip xmlns:r="http://schemas.openxmlformats.org/officeDocument/2006/relationships" r:embed="rId360"/>
        <a:stretch>
          <a:fillRect/>
        </a:stretch>
      </xdr:blipFill>
      <xdr:spPr>
        <a:xfrm>
          <a:off x="9525" y="1087380350"/>
          <a:ext cx="2110105" cy="1497330"/>
        </a:xfrm>
        <a:prstGeom prst="rect">
          <a:avLst/>
        </a:prstGeom>
        <a:noFill/>
        <a:ln w="9525">
          <a:noFill/>
        </a:ln>
      </xdr:spPr>
    </xdr:pic>
    <xdr:clientData/>
  </xdr:twoCellAnchor>
  <xdr:twoCellAnchor editAs="oneCell">
    <xdr:from>
      <xdr:col>0</xdr:col>
      <xdr:colOff>9525</xdr:colOff>
      <xdr:row>595</xdr:row>
      <xdr:rowOff>245745</xdr:rowOff>
    </xdr:from>
    <xdr:to>
      <xdr:col>0</xdr:col>
      <xdr:colOff>2120265</xdr:colOff>
      <xdr:row>595</xdr:row>
      <xdr:rowOff>1717040</xdr:rowOff>
    </xdr:to>
    <xdr:pic>
      <xdr:nvPicPr>
        <xdr:cNvPr id="475" name="图片 474">
          <a:extLst>
            <a:ext uri="{FF2B5EF4-FFF2-40B4-BE49-F238E27FC236}">
              <a16:creationId xmlns:a16="http://schemas.microsoft.com/office/drawing/2014/main" id="{00000000-0008-0000-4400-0000DB010000}"/>
            </a:ext>
          </a:extLst>
        </xdr:cNvPr>
        <xdr:cNvPicPr>
          <a:picLocks noChangeAspect="1"/>
        </xdr:cNvPicPr>
      </xdr:nvPicPr>
      <xdr:blipFill>
        <a:blip xmlns:r="http://schemas.openxmlformats.org/officeDocument/2006/relationships" r:embed="rId361"/>
        <a:stretch>
          <a:fillRect/>
        </a:stretch>
      </xdr:blipFill>
      <xdr:spPr>
        <a:xfrm>
          <a:off x="9525" y="1089332340"/>
          <a:ext cx="2110740" cy="1471295"/>
        </a:xfrm>
        <a:prstGeom prst="rect">
          <a:avLst/>
        </a:prstGeom>
        <a:noFill/>
        <a:ln w="9525">
          <a:noFill/>
        </a:ln>
      </xdr:spPr>
    </xdr:pic>
    <xdr:clientData/>
  </xdr:twoCellAnchor>
  <xdr:twoCellAnchor editAs="oneCell">
    <xdr:from>
      <xdr:col>0</xdr:col>
      <xdr:colOff>9525</xdr:colOff>
      <xdr:row>596</xdr:row>
      <xdr:rowOff>65405</xdr:rowOff>
    </xdr:from>
    <xdr:to>
      <xdr:col>0</xdr:col>
      <xdr:colOff>2113915</xdr:colOff>
      <xdr:row>596</xdr:row>
      <xdr:rowOff>1799590</xdr:rowOff>
    </xdr:to>
    <xdr:pic>
      <xdr:nvPicPr>
        <xdr:cNvPr id="476" name="图片 475">
          <a:extLst>
            <a:ext uri="{FF2B5EF4-FFF2-40B4-BE49-F238E27FC236}">
              <a16:creationId xmlns:a16="http://schemas.microsoft.com/office/drawing/2014/main" id="{00000000-0008-0000-4400-0000DC010000}"/>
            </a:ext>
          </a:extLst>
        </xdr:cNvPr>
        <xdr:cNvPicPr>
          <a:picLocks noChangeAspect="1"/>
        </xdr:cNvPicPr>
      </xdr:nvPicPr>
      <xdr:blipFill>
        <a:blip xmlns:r="http://schemas.openxmlformats.org/officeDocument/2006/relationships" r:embed="rId362"/>
        <a:stretch>
          <a:fillRect/>
        </a:stretch>
      </xdr:blipFill>
      <xdr:spPr>
        <a:xfrm>
          <a:off x="9525" y="1091057000"/>
          <a:ext cx="2104390" cy="1734185"/>
        </a:xfrm>
        <a:prstGeom prst="rect">
          <a:avLst/>
        </a:prstGeom>
        <a:noFill/>
        <a:ln w="9525">
          <a:noFill/>
        </a:ln>
      </xdr:spPr>
    </xdr:pic>
    <xdr:clientData/>
  </xdr:twoCellAnchor>
  <xdr:twoCellAnchor editAs="oneCell">
    <xdr:from>
      <xdr:col>0</xdr:col>
      <xdr:colOff>635</xdr:colOff>
      <xdr:row>598</xdr:row>
      <xdr:rowOff>173355</xdr:rowOff>
    </xdr:from>
    <xdr:to>
      <xdr:col>0</xdr:col>
      <xdr:colOff>2090420</xdr:colOff>
      <xdr:row>598</xdr:row>
      <xdr:rowOff>1757045</xdr:rowOff>
    </xdr:to>
    <xdr:pic>
      <xdr:nvPicPr>
        <xdr:cNvPr id="477" name="图片 476">
          <a:extLst>
            <a:ext uri="{FF2B5EF4-FFF2-40B4-BE49-F238E27FC236}">
              <a16:creationId xmlns:a16="http://schemas.microsoft.com/office/drawing/2014/main" id="{00000000-0008-0000-4400-0000DD010000}"/>
            </a:ext>
          </a:extLst>
        </xdr:cNvPr>
        <xdr:cNvPicPr>
          <a:picLocks noChangeAspect="1"/>
        </xdr:cNvPicPr>
      </xdr:nvPicPr>
      <xdr:blipFill>
        <a:blip xmlns:r="http://schemas.openxmlformats.org/officeDocument/2006/relationships" r:embed="rId363"/>
        <a:stretch>
          <a:fillRect/>
        </a:stretch>
      </xdr:blipFill>
      <xdr:spPr>
        <a:xfrm>
          <a:off x="635" y="1094974950"/>
          <a:ext cx="2089785" cy="1583690"/>
        </a:xfrm>
        <a:prstGeom prst="rect">
          <a:avLst/>
        </a:prstGeom>
        <a:noFill/>
        <a:ln w="9525">
          <a:noFill/>
        </a:ln>
      </xdr:spPr>
    </xdr:pic>
    <xdr:clientData/>
  </xdr:twoCellAnchor>
  <xdr:twoCellAnchor editAs="oneCell">
    <xdr:from>
      <xdr:col>0</xdr:col>
      <xdr:colOff>635</xdr:colOff>
      <xdr:row>599</xdr:row>
      <xdr:rowOff>203200</xdr:rowOff>
    </xdr:from>
    <xdr:to>
      <xdr:col>0</xdr:col>
      <xdr:colOff>2136140</xdr:colOff>
      <xdr:row>599</xdr:row>
      <xdr:rowOff>1722120</xdr:rowOff>
    </xdr:to>
    <xdr:pic>
      <xdr:nvPicPr>
        <xdr:cNvPr id="478" name="图片 477">
          <a:extLst>
            <a:ext uri="{FF2B5EF4-FFF2-40B4-BE49-F238E27FC236}">
              <a16:creationId xmlns:a16="http://schemas.microsoft.com/office/drawing/2014/main" id="{00000000-0008-0000-4400-0000DE010000}"/>
            </a:ext>
          </a:extLst>
        </xdr:cNvPr>
        <xdr:cNvPicPr>
          <a:picLocks noChangeAspect="1"/>
        </xdr:cNvPicPr>
      </xdr:nvPicPr>
      <xdr:blipFill>
        <a:blip xmlns:r="http://schemas.openxmlformats.org/officeDocument/2006/relationships" r:embed="rId364"/>
        <a:stretch>
          <a:fillRect/>
        </a:stretch>
      </xdr:blipFill>
      <xdr:spPr>
        <a:xfrm>
          <a:off x="635" y="1096909795"/>
          <a:ext cx="2135505" cy="1518920"/>
        </a:xfrm>
        <a:prstGeom prst="rect">
          <a:avLst/>
        </a:prstGeom>
        <a:noFill/>
        <a:ln w="9525">
          <a:noFill/>
        </a:ln>
      </xdr:spPr>
    </xdr:pic>
    <xdr:clientData/>
  </xdr:twoCellAnchor>
  <xdr:twoCellAnchor editAs="oneCell">
    <xdr:from>
      <xdr:col>0</xdr:col>
      <xdr:colOff>635</xdr:colOff>
      <xdr:row>597</xdr:row>
      <xdr:rowOff>187325</xdr:rowOff>
    </xdr:from>
    <xdr:to>
      <xdr:col>0</xdr:col>
      <xdr:colOff>2148205</xdr:colOff>
      <xdr:row>597</xdr:row>
      <xdr:rowOff>1684020</xdr:rowOff>
    </xdr:to>
    <xdr:pic>
      <xdr:nvPicPr>
        <xdr:cNvPr id="479" name="图片 478">
          <a:extLst>
            <a:ext uri="{FF2B5EF4-FFF2-40B4-BE49-F238E27FC236}">
              <a16:creationId xmlns:a16="http://schemas.microsoft.com/office/drawing/2014/main" id="{00000000-0008-0000-4400-0000DF010000}"/>
            </a:ext>
          </a:extLst>
        </xdr:cNvPr>
        <xdr:cNvPicPr>
          <a:picLocks noChangeAspect="1"/>
        </xdr:cNvPicPr>
      </xdr:nvPicPr>
      <xdr:blipFill>
        <a:blip xmlns:r="http://schemas.openxmlformats.org/officeDocument/2006/relationships" r:embed="rId365"/>
        <a:stretch>
          <a:fillRect/>
        </a:stretch>
      </xdr:blipFill>
      <xdr:spPr>
        <a:xfrm>
          <a:off x="635" y="1093083920"/>
          <a:ext cx="2147570" cy="1496695"/>
        </a:xfrm>
        <a:prstGeom prst="rect">
          <a:avLst/>
        </a:prstGeom>
        <a:noFill/>
        <a:ln w="9525">
          <a:noFill/>
        </a:ln>
      </xdr:spPr>
    </xdr:pic>
    <xdr:clientData/>
  </xdr:twoCellAnchor>
  <xdr:twoCellAnchor editAs="oneCell">
    <xdr:from>
      <xdr:col>0</xdr:col>
      <xdr:colOff>635</xdr:colOff>
      <xdr:row>583</xdr:row>
      <xdr:rowOff>224155</xdr:rowOff>
    </xdr:from>
    <xdr:to>
      <xdr:col>0</xdr:col>
      <xdr:colOff>2110105</xdr:colOff>
      <xdr:row>583</xdr:row>
      <xdr:rowOff>1729105</xdr:rowOff>
    </xdr:to>
    <xdr:pic>
      <xdr:nvPicPr>
        <xdr:cNvPr id="480" name="图片 479">
          <a:extLst>
            <a:ext uri="{FF2B5EF4-FFF2-40B4-BE49-F238E27FC236}">
              <a16:creationId xmlns:a16="http://schemas.microsoft.com/office/drawing/2014/main" id="{00000000-0008-0000-4400-0000E0010000}"/>
            </a:ext>
          </a:extLst>
        </xdr:cNvPr>
        <xdr:cNvPicPr>
          <a:picLocks noChangeAspect="1"/>
        </xdr:cNvPicPr>
      </xdr:nvPicPr>
      <xdr:blipFill>
        <a:blip xmlns:r="http://schemas.openxmlformats.org/officeDocument/2006/relationships" r:embed="rId366"/>
        <a:stretch>
          <a:fillRect/>
        </a:stretch>
      </xdr:blipFill>
      <xdr:spPr>
        <a:xfrm>
          <a:off x="635" y="1066450750"/>
          <a:ext cx="2109470" cy="1504950"/>
        </a:xfrm>
        <a:prstGeom prst="rect">
          <a:avLst/>
        </a:prstGeom>
        <a:noFill/>
        <a:ln w="9525">
          <a:noFill/>
        </a:ln>
      </xdr:spPr>
    </xdr:pic>
    <xdr:clientData/>
  </xdr:twoCellAnchor>
  <xdr:twoCellAnchor editAs="oneCell">
    <xdr:from>
      <xdr:col>1</xdr:col>
      <xdr:colOff>0</xdr:colOff>
      <xdr:row>953</xdr:row>
      <xdr:rowOff>0</xdr:rowOff>
    </xdr:from>
    <xdr:to>
      <xdr:col>1</xdr:col>
      <xdr:colOff>9525</xdr:colOff>
      <xdr:row>953</xdr:row>
      <xdr:rowOff>28575</xdr:rowOff>
    </xdr:to>
    <xdr:pic>
      <xdr:nvPicPr>
        <xdr:cNvPr id="481" name="Picture 15">
          <a:extLst>
            <a:ext uri="{FF2B5EF4-FFF2-40B4-BE49-F238E27FC236}">
              <a16:creationId xmlns:a16="http://schemas.microsoft.com/office/drawing/2014/main" id="{00000000-0008-0000-4400-0000E1010000}"/>
            </a:ext>
          </a:extLst>
        </xdr:cNvPr>
        <xdr:cNvPicPr>
          <a:picLocks noChangeAspect="1" noChangeArrowheads="1"/>
        </xdr:cNvPicPr>
      </xdr:nvPicPr>
      <xdr:blipFill>
        <a:blip xmlns:r="http://schemas.openxmlformats.org/officeDocument/2006/relationships" r:embed="rId349"/>
        <a:srcRect/>
        <a:stretch>
          <a:fillRect/>
        </a:stretch>
      </xdr:blipFill>
      <xdr:spPr>
        <a:xfrm>
          <a:off x="2180590" y="1763904270"/>
          <a:ext cx="9525" cy="28575"/>
        </a:xfrm>
        <a:prstGeom prst="rect">
          <a:avLst/>
        </a:prstGeom>
        <a:noFill/>
        <a:ln w="1">
          <a:noFill/>
          <a:miter lim="800000"/>
          <a:headEnd/>
          <a:tailEnd/>
        </a:ln>
      </xdr:spPr>
    </xdr:pic>
    <xdr:clientData/>
  </xdr:twoCellAnchor>
  <xdr:twoCellAnchor editAs="oneCell">
    <xdr:from>
      <xdr:col>1</xdr:col>
      <xdr:colOff>0</xdr:colOff>
      <xdr:row>953</xdr:row>
      <xdr:rowOff>0</xdr:rowOff>
    </xdr:from>
    <xdr:to>
      <xdr:col>1</xdr:col>
      <xdr:colOff>9525</xdr:colOff>
      <xdr:row>953</xdr:row>
      <xdr:rowOff>28575</xdr:rowOff>
    </xdr:to>
    <xdr:pic>
      <xdr:nvPicPr>
        <xdr:cNvPr id="482" name="Picture 15">
          <a:extLst>
            <a:ext uri="{FF2B5EF4-FFF2-40B4-BE49-F238E27FC236}">
              <a16:creationId xmlns:a16="http://schemas.microsoft.com/office/drawing/2014/main" id="{00000000-0008-0000-4400-0000E2010000}"/>
            </a:ext>
          </a:extLst>
        </xdr:cNvPr>
        <xdr:cNvPicPr>
          <a:picLocks noChangeAspect="1" noChangeArrowheads="1"/>
        </xdr:cNvPicPr>
      </xdr:nvPicPr>
      <xdr:blipFill>
        <a:blip xmlns:r="http://schemas.openxmlformats.org/officeDocument/2006/relationships" r:embed="rId349"/>
        <a:srcRect/>
        <a:stretch>
          <a:fillRect/>
        </a:stretch>
      </xdr:blipFill>
      <xdr:spPr>
        <a:xfrm>
          <a:off x="2180590" y="1763904270"/>
          <a:ext cx="9525" cy="28575"/>
        </a:xfrm>
        <a:prstGeom prst="rect">
          <a:avLst/>
        </a:prstGeom>
        <a:noFill/>
        <a:ln w="1">
          <a:noFill/>
          <a:miter lim="800000"/>
          <a:headEnd/>
          <a:tailEnd/>
        </a:ln>
      </xdr:spPr>
    </xdr:pic>
    <xdr:clientData/>
  </xdr:twoCellAnchor>
  <xdr:twoCellAnchor editAs="oneCell">
    <xdr:from>
      <xdr:col>0</xdr:col>
      <xdr:colOff>0</xdr:colOff>
      <xdr:row>953</xdr:row>
      <xdr:rowOff>0</xdr:rowOff>
    </xdr:from>
    <xdr:to>
      <xdr:col>0</xdr:col>
      <xdr:colOff>9525</xdr:colOff>
      <xdr:row>953</xdr:row>
      <xdr:rowOff>28575</xdr:rowOff>
    </xdr:to>
    <xdr:pic>
      <xdr:nvPicPr>
        <xdr:cNvPr id="483" name="Picture 15">
          <a:extLst>
            <a:ext uri="{FF2B5EF4-FFF2-40B4-BE49-F238E27FC236}">
              <a16:creationId xmlns:a16="http://schemas.microsoft.com/office/drawing/2014/main" id="{00000000-0008-0000-4400-0000E3010000}"/>
            </a:ext>
          </a:extLst>
        </xdr:cNvPr>
        <xdr:cNvPicPr>
          <a:picLocks noChangeAspect="1" noChangeArrowheads="1"/>
        </xdr:cNvPicPr>
      </xdr:nvPicPr>
      <xdr:blipFill>
        <a:blip xmlns:r="http://schemas.openxmlformats.org/officeDocument/2006/relationships" r:embed="rId349"/>
        <a:srcRect/>
        <a:stretch>
          <a:fillRect/>
        </a:stretch>
      </xdr:blipFill>
      <xdr:spPr>
        <a:xfrm>
          <a:off x="0" y="1763904270"/>
          <a:ext cx="9525" cy="28575"/>
        </a:xfrm>
        <a:prstGeom prst="rect">
          <a:avLst/>
        </a:prstGeom>
        <a:noFill/>
        <a:ln w="1">
          <a:noFill/>
          <a:miter lim="800000"/>
          <a:headEnd/>
          <a:tailEnd/>
        </a:ln>
      </xdr:spPr>
    </xdr:pic>
    <xdr:clientData/>
  </xdr:twoCellAnchor>
  <xdr:twoCellAnchor editAs="oneCell">
    <xdr:from>
      <xdr:col>0</xdr:col>
      <xdr:colOff>0</xdr:colOff>
      <xdr:row>953</xdr:row>
      <xdr:rowOff>0</xdr:rowOff>
    </xdr:from>
    <xdr:to>
      <xdr:col>0</xdr:col>
      <xdr:colOff>9525</xdr:colOff>
      <xdr:row>953</xdr:row>
      <xdr:rowOff>28575</xdr:rowOff>
    </xdr:to>
    <xdr:pic>
      <xdr:nvPicPr>
        <xdr:cNvPr id="484" name="Picture 15">
          <a:extLst>
            <a:ext uri="{FF2B5EF4-FFF2-40B4-BE49-F238E27FC236}">
              <a16:creationId xmlns:a16="http://schemas.microsoft.com/office/drawing/2014/main" id="{00000000-0008-0000-4400-0000E4010000}"/>
            </a:ext>
          </a:extLst>
        </xdr:cNvPr>
        <xdr:cNvPicPr>
          <a:picLocks noChangeAspect="1" noChangeArrowheads="1"/>
        </xdr:cNvPicPr>
      </xdr:nvPicPr>
      <xdr:blipFill>
        <a:blip xmlns:r="http://schemas.openxmlformats.org/officeDocument/2006/relationships" r:embed="rId349"/>
        <a:srcRect/>
        <a:stretch>
          <a:fillRect/>
        </a:stretch>
      </xdr:blipFill>
      <xdr:spPr>
        <a:xfrm>
          <a:off x="0" y="1763904270"/>
          <a:ext cx="9525" cy="28575"/>
        </a:xfrm>
        <a:prstGeom prst="rect">
          <a:avLst/>
        </a:prstGeom>
        <a:noFill/>
        <a:ln w="1">
          <a:noFill/>
          <a:miter lim="800000"/>
          <a:headEnd/>
          <a:tailEnd/>
        </a:ln>
      </xdr:spPr>
    </xdr:pic>
    <xdr:clientData/>
  </xdr:twoCellAnchor>
  <xdr:twoCellAnchor editAs="oneCell">
    <xdr:from>
      <xdr:col>0</xdr:col>
      <xdr:colOff>635</xdr:colOff>
      <xdr:row>601</xdr:row>
      <xdr:rowOff>180975</xdr:rowOff>
    </xdr:from>
    <xdr:to>
      <xdr:col>0</xdr:col>
      <xdr:colOff>2131695</xdr:colOff>
      <xdr:row>601</xdr:row>
      <xdr:rowOff>1788160</xdr:rowOff>
    </xdr:to>
    <xdr:pic>
      <xdr:nvPicPr>
        <xdr:cNvPr id="485" name="图片 484">
          <a:extLst>
            <a:ext uri="{FF2B5EF4-FFF2-40B4-BE49-F238E27FC236}">
              <a16:creationId xmlns:a16="http://schemas.microsoft.com/office/drawing/2014/main" id="{00000000-0008-0000-4400-0000E5010000}"/>
            </a:ext>
          </a:extLst>
        </xdr:cNvPr>
        <xdr:cNvPicPr>
          <a:picLocks noChangeAspect="1"/>
        </xdr:cNvPicPr>
      </xdr:nvPicPr>
      <xdr:blipFill>
        <a:blip xmlns:r="http://schemas.openxmlformats.org/officeDocument/2006/relationships" r:embed="rId367"/>
        <a:stretch>
          <a:fillRect/>
        </a:stretch>
      </xdr:blipFill>
      <xdr:spPr>
        <a:xfrm>
          <a:off x="635" y="1100697570"/>
          <a:ext cx="2131060" cy="1607185"/>
        </a:xfrm>
        <a:prstGeom prst="rect">
          <a:avLst/>
        </a:prstGeom>
        <a:noFill/>
        <a:ln w="9525">
          <a:noFill/>
        </a:ln>
      </xdr:spPr>
    </xdr:pic>
    <xdr:clientData/>
  </xdr:twoCellAnchor>
  <xdr:twoCellAnchor editAs="oneCell">
    <xdr:from>
      <xdr:col>0</xdr:col>
      <xdr:colOff>5080</xdr:colOff>
      <xdr:row>600</xdr:row>
      <xdr:rowOff>132080</xdr:rowOff>
    </xdr:from>
    <xdr:to>
      <xdr:col>0</xdr:col>
      <xdr:colOff>2126615</xdr:colOff>
      <xdr:row>600</xdr:row>
      <xdr:rowOff>1793875</xdr:rowOff>
    </xdr:to>
    <xdr:pic>
      <xdr:nvPicPr>
        <xdr:cNvPr id="486" name="图片 485">
          <a:extLst>
            <a:ext uri="{FF2B5EF4-FFF2-40B4-BE49-F238E27FC236}">
              <a16:creationId xmlns:a16="http://schemas.microsoft.com/office/drawing/2014/main" id="{00000000-0008-0000-4400-0000E6010000}"/>
            </a:ext>
          </a:extLst>
        </xdr:cNvPr>
        <xdr:cNvPicPr>
          <a:picLocks noChangeAspect="1"/>
        </xdr:cNvPicPr>
      </xdr:nvPicPr>
      <xdr:blipFill>
        <a:blip xmlns:r="http://schemas.openxmlformats.org/officeDocument/2006/relationships" r:embed="rId368"/>
        <a:stretch>
          <a:fillRect/>
        </a:stretch>
      </xdr:blipFill>
      <xdr:spPr>
        <a:xfrm>
          <a:off x="5080" y="1098743675"/>
          <a:ext cx="2121535" cy="1661795"/>
        </a:xfrm>
        <a:prstGeom prst="rect">
          <a:avLst/>
        </a:prstGeom>
        <a:noFill/>
        <a:ln w="9525">
          <a:noFill/>
        </a:ln>
      </xdr:spPr>
    </xdr:pic>
    <xdr:clientData/>
  </xdr:twoCellAnchor>
  <xdr:twoCellAnchor editAs="oneCell">
    <xdr:from>
      <xdr:col>0</xdr:col>
      <xdr:colOff>9525</xdr:colOff>
      <xdr:row>603</xdr:row>
      <xdr:rowOff>268605</xdr:rowOff>
    </xdr:from>
    <xdr:to>
      <xdr:col>0</xdr:col>
      <xdr:colOff>2120265</xdr:colOff>
      <xdr:row>603</xdr:row>
      <xdr:rowOff>1692910</xdr:rowOff>
    </xdr:to>
    <xdr:pic>
      <xdr:nvPicPr>
        <xdr:cNvPr id="487" name="图片 486">
          <a:extLst>
            <a:ext uri="{FF2B5EF4-FFF2-40B4-BE49-F238E27FC236}">
              <a16:creationId xmlns:a16="http://schemas.microsoft.com/office/drawing/2014/main" id="{00000000-0008-0000-4400-0000E7010000}"/>
            </a:ext>
          </a:extLst>
        </xdr:cNvPr>
        <xdr:cNvPicPr>
          <a:picLocks noChangeAspect="1"/>
        </xdr:cNvPicPr>
      </xdr:nvPicPr>
      <xdr:blipFill>
        <a:blip xmlns:r="http://schemas.openxmlformats.org/officeDocument/2006/relationships" r:embed="rId369"/>
        <a:stretch>
          <a:fillRect/>
        </a:stretch>
      </xdr:blipFill>
      <xdr:spPr>
        <a:xfrm>
          <a:off x="9525" y="1104595200"/>
          <a:ext cx="2110740" cy="1424305"/>
        </a:xfrm>
        <a:prstGeom prst="rect">
          <a:avLst/>
        </a:prstGeom>
        <a:noFill/>
        <a:ln w="9525">
          <a:noFill/>
        </a:ln>
      </xdr:spPr>
    </xdr:pic>
    <xdr:clientData/>
  </xdr:twoCellAnchor>
  <xdr:twoCellAnchor editAs="oneCell">
    <xdr:from>
      <xdr:col>0</xdr:col>
      <xdr:colOff>635</xdr:colOff>
      <xdr:row>604</xdr:row>
      <xdr:rowOff>271780</xdr:rowOff>
    </xdr:from>
    <xdr:to>
      <xdr:col>0</xdr:col>
      <xdr:colOff>2150110</xdr:colOff>
      <xdr:row>604</xdr:row>
      <xdr:rowOff>1706880</xdr:rowOff>
    </xdr:to>
    <xdr:pic>
      <xdr:nvPicPr>
        <xdr:cNvPr id="488" name="图片 487">
          <a:extLst>
            <a:ext uri="{FF2B5EF4-FFF2-40B4-BE49-F238E27FC236}">
              <a16:creationId xmlns:a16="http://schemas.microsoft.com/office/drawing/2014/main" id="{00000000-0008-0000-4400-0000E8010000}"/>
            </a:ext>
          </a:extLst>
        </xdr:cNvPr>
        <xdr:cNvPicPr>
          <a:picLocks noChangeAspect="1"/>
        </xdr:cNvPicPr>
      </xdr:nvPicPr>
      <xdr:blipFill>
        <a:blip xmlns:r="http://schemas.openxmlformats.org/officeDocument/2006/relationships" r:embed="rId370"/>
        <a:stretch>
          <a:fillRect/>
        </a:stretch>
      </xdr:blipFill>
      <xdr:spPr>
        <a:xfrm>
          <a:off x="635" y="1106503375"/>
          <a:ext cx="2149475" cy="1435100"/>
        </a:xfrm>
        <a:prstGeom prst="rect">
          <a:avLst/>
        </a:prstGeom>
        <a:noFill/>
        <a:ln w="9525">
          <a:noFill/>
        </a:ln>
      </xdr:spPr>
    </xdr:pic>
    <xdr:clientData/>
  </xdr:twoCellAnchor>
  <xdr:twoCellAnchor editAs="oneCell">
    <xdr:from>
      <xdr:col>0</xdr:col>
      <xdr:colOff>88900</xdr:colOff>
      <xdr:row>602</xdr:row>
      <xdr:rowOff>60325</xdr:rowOff>
    </xdr:from>
    <xdr:to>
      <xdr:col>0</xdr:col>
      <xdr:colOff>1990090</xdr:colOff>
      <xdr:row>602</xdr:row>
      <xdr:rowOff>1858645</xdr:rowOff>
    </xdr:to>
    <xdr:pic>
      <xdr:nvPicPr>
        <xdr:cNvPr id="489" name="图片 488">
          <a:extLst>
            <a:ext uri="{FF2B5EF4-FFF2-40B4-BE49-F238E27FC236}">
              <a16:creationId xmlns:a16="http://schemas.microsoft.com/office/drawing/2014/main" id="{00000000-0008-0000-4400-0000E9010000}"/>
            </a:ext>
          </a:extLst>
        </xdr:cNvPr>
        <xdr:cNvPicPr>
          <a:picLocks noChangeAspect="1"/>
        </xdr:cNvPicPr>
      </xdr:nvPicPr>
      <xdr:blipFill>
        <a:blip xmlns:r="http://schemas.openxmlformats.org/officeDocument/2006/relationships" r:embed="rId371"/>
        <a:stretch>
          <a:fillRect/>
        </a:stretch>
      </xdr:blipFill>
      <xdr:spPr>
        <a:xfrm>
          <a:off x="88900" y="1102481920"/>
          <a:ext cx="1901190" cy="1798320"/>
        </a:xfrm>
        <a:prstGeom prst="rect">
          <a:avLst/>
        </a:prstGeom>
        <a:noFill/>
        <a:ln w="9525">
          <a:noFill/>
        </a:ln>
      </xdr:spPr>
    </xdr:pic>
    <xdr:clientData/>
  </xdr:twoCellAnchor>
  <xdr:twoCellAnchor editAs="oneCell">
    <xdr:from>
      <xdr:col>0</xdr:col>
      <xdr:colOff>7620</xdr:colOff>
      <xdr:row>605</xdr:row>
      <xdr:rowOff>177800</xdr:rowOff>
    </xdr:from>
    <xdr:to>
      <xdr:col>0</xdr:col>
      <xdr:colOff>2102485</xdr:colOff>
      <xdr:row>605</xdr:row>
      <xdr:rowOff>1789430</xdr:rowOff>
    </xdr:to>
    <xdr:pic>
      <xdr:nvPicPr>
        <xdr:cNvPr id="490" name="图片 489">
          <a:extLst>
            <a:ext uri="{FF2B5EF4-FFF2-40B4-BE49-F238E27FC236}">
              <a16:creationId xmlns:a16="http://schemas.microsoft.com/office/drawing/2014/main" id="{00000000-0008-0000-4400-0000EA010000}"/>
            </a:ext>
          </a:extLst>
        </xdr:cNvPr>
        <xdr:cNvPicPr>
          <a:picLocks noChangeAspect="1"/>
        </xdr:cNvPicPr>
      </xdr:nvPicPr>
      <xdr:blipFill>
        <a:blip xmlns:r="http://schemas.openxmlformats.org/officeDocument/2006/relationships" r:embed="rId372"/>
        <a:stretch>
          <a:fillRect/>
        </a:stretch>
      </xdr:blipFill>
      <xdr:spPr>
        <a:xfrm>
          <a:off x="7620" y="1108314395"/>
          <a:ext cx="2094865" cy="1611630"/>
        </a:xfrm>
        <a:prstGeom prst="rect">
          <a:avLst/>
        </a:prstGeom>
        <a:noFill/>
        <a:ln w="9525">
          <a:noFill/>
        </a:ln>
      </xdr:spPr>
    </xdr:pic>
    <xdr:clientData/>
  </xdr:twoCellAnchor>
  <xdr:twoCellAnchor editAs="oneCell">
    <xdr:from>
      <xdr:col>0</xdr:col>
      <xdr:colOff>101600</xdr:colOff>
      <xdr:row>606</xdr:row>
      <xdr:rowOff>37465</xdr:rowOff>
    </xdr:from>
    <xdr:to>
      <xdr:col>0</xdr:col>
      <xdr:colOff>2077085</xdr:colOff>
      <xdr:row>606</xdr:row>
      <xdr:rowOff>1831340</xdr:rowOff>
    </xdr:to>
    <xdr:pic>
      <xdr:nvPicPr>
        <xdr:cNvPr id="491" name="图片 490">
          <a:extLst>
            <a:ext uri="{FF2B5EF4-FFF2-40B4-BE49-F238E27FC236}">
              <a16:creationId xmlns:a16="http://schemas.microsoft.com/office/drawing/2014/main" id="{00000000-0008-0000-4400-0000EB010000}"/>
            </a:ext>
          </a:extLst>
        </xdr:cNvPr>
        <xdr:cNvPicPr>
          <a:picLocks noChangeAspect="1"/>
        </xdr:cNvPicPr>
      </xdr:nvPicPr>
      <xdr:blipFill>
        <a:blip xmlns:r="http://schemas.openxmlformats.org/officeDocument/2006/relationships" r:embed="rId373"/>
        <a:stretch>
          <a:fillRect/>
        </a:stretch>
      </xdr:blipFill>
      <xdr:spPr>
        <a:xfrm>
          <a:off x="101600" y="1110079060"/>
          <a:ext cx="1975485" cy="1793875"/>
        </a:xfrm>
        <a:prstGeom prst="rect">
          <a:avLst/>
        </a:prstGeom>
        <a:noFill/>
        <a:ln w="9525">
          <a:noFill/>
        </a:ln>
      </xdr:spPr>
    </xdr:pic>
    <xdr:clientData/>
  </xdr:twoCellAnchor>
  <xdr:twoCellAnchor editAs="oneCell">
    <xdr:from>
      <xdr:col>0</xdr:col>
      <xdr:colOff>9525</xdr:colOff>
      <xdr:row>607</xdr:row>
      <xdr:rowOff>294005</xdr:rowOff>
    </xdr:from>
    <xdr:to>
      <xdr:col>0</xdr:col>
      <xdr:colOff>2125345</xdr:colOff>
      <xdr:row>607</xdr:row>
      <xdr:rowOff>1626870</xdr:rowOff>
    </xdr:to>
    <xdr:pic>
      <xdr:nvPicPr>
        <xdr:cNvPr id="492" name="图片 491">
          <a:extLst>
            <a:ext uri="{FF2B5EF4-FFF2-40B4-BE49-F238E27FC236}">
              <a16:creationId xmlns:a16="http://schemas.microsoft.com/office/drawing/2014/main" id="{00000000-0008-0000-4400-0000EC010000}"/>
            </a:ext>
          </a:extLst>
        </xdr:cNvPr>
        <xdr:cNvPicPr>
          <a:picLocks noChangeAspect="1"/>
        </xdr:cNvPicPr>
      </xdr:nvPicPr>
      <xdr:blipFill>
        <a:blip xmlns:r="http://schemas.openxmlformats.org/officeDocument/2006/relationships" r:embed="rId374"/>
        <a:stretch>
          <a:fillRect/>
        </a:stretch>
      </xdr:blipFill>
      <xdr:spPr>
        <a:xfrm>
          <a:off x="9525" y="1112240600"/>
          <a:ext cx="2115820" cy="1332865"/>
        </a:xfrm>
        <a:prstGeom prst="rect">
          <a:avLst/>
        </a:prstGeom>
        <a:noFill/>
        <a:ln w="9525">
          <a:noFill/>
        </a:ln>
      </xdr:spPr>
    </xdr:pic>
    <xdr:clientData/>
  </xdr:twoCellAnchor>
  <xdr:twoCellAnchor editAs="oneCell">
    <xdr:from>
      <xdr:col>0</xdr:col>
      <xdr:colOff>57150</xdr:colOff>
      <xdr:row>608</xdr:row>
      <xdr:rowOff>107315</xdr:rowOff>
    </xdr:from>
    <xdr:to>
      <xdr:col>0</xdr:col>
      <xdr:colOff>2120900</xdr:colOff>
      <xdr:row>608</xdr:row>
      <xdr:rowOff>1834515</xdr:rowOff>
    </xdr:to>
    <xdr:pic>
      <xdr:nvPicPr>
        <xdr:cNvPr id="493" name="图片 492">
          <a:extLst>
            <a:ext uri="{FF2B5EF4-FFF2-40B4-BE49-F238E27FC236}">
              <a16:creationId xmlns:a16="http://schemas.microsoft.com/office/drawing/2014/main" id="{00000000-0008-0000-4400-0000ED010000}"/>
            </a:ext>
          </a:extLst>
        </xdr:cNvPr>
        <xdr:cNvPicPr>
          <a:picLocks noChangeAspect="1"/>
        </xdr:cNvPicPr>
      </xdr:nvPicPr>
      <xdr:blipFill>
        <a:blip xmlns:r="http://schemas.openxmlformats.org/officeDocument/2006/relationships" r:embed="rId375"/>
        <a:stretch>
          <a:fillRect/>
        </a:stretch>
      </xdr:blipFill>
      <xdr:spPr>
        <a:xfrm>
          <a:off x="57150" y="1113958910"/>
          <a:ext cx="2063750" cy="1727200"/>
        </a:xfrm>
        <a:prstGeom prst="rect">
          <a:avLst/>
        </a:prstGeom>
        <a:noFill/>
        <a:ln w="9525">
          <a:noFill/>
        </a:ln>
      </xdr:spPr>
    </xdr:pic>
    <xdr:clientData/>
  </xdr:twoCellAnchor>
  <xdr:twoCellAnchor editAs="oneCell">
    <xdr:from>
      <xdr:col>0</xdr:col>
      <xdr:colOff>635</xdr:colOff>
      <xdr:row>609</xdr:row>
      <xdr:rowOff>316865</xdr:rowOff>
    </xdr:from>
    <xdr:to>
      <xdr:col>0</xdr:col>
      <xdr:colOff>2110740</xdr:colOff>
      <xdr:row>609</xdr:row>
      <xdr:rowOff>1573530</xdr:rowOff>
    </xdr:to>
    <xdr:pic>
      <xdr:nvPicPr>
        <xdr:cNvPr id="494" name="图片 493">
          <a:extLst>
            <a:ext uri="{FF2B5EF4-FFF2-40B4-BE49-F238E27FC236}">
              <a16:creationId xmlns:a16="http://schemas.microsoft.com/office/drawing/2014/main" id="{00000000-0008-0000-4400-0000EE010000}"/>
            </a:ext>
          </a:extLst>
        </xdr:cNvPr>
        <xdr:cNvPicPr>
          <a:picLocks noChangeAspect="1"/>
        </xdr:cNvPicPr>
      </xdr:nvPicPr>
      <xdr:blipFill>
        <a:blip xmlns:r="http://schemas.openxmlformats.org/officeDocument/2006/relationships" r:embed="rId376"/>
        <a:stretch>
          <a:fillRect/>
        </a:stretch>
      </xdr:blipFill>
      <xdr:spPr>
        <a:xfrm>
          <a:off x="635" y="1116073460"/>
          <a:ext cx="2110105" cy="1256665"/>
        </a:xfrm>
        <a:prstGeom prst="rect">
          <a:avLst/>
        </a:prstGeom>
        <a:noFill/>
        <a:ln w="9525">
          <a:noFill/>
        </a:ln>
      </xdr:spPr>
    </xdr:pic>
    <xdr:clientData/>
  </xdr:twoCellAnchor>
  <xdr:twoCellAnchor editAs="oneCell">
    <xdr:from>
      <xdr:col>0</xdr:col>
      <xdr:colOff>635</xdr:colOff>
      <xdr:row>610</xdr:row>
      <xdr:rowOff>255270</xdr:rowOff>
    </xdr:from>
    <xdr:to>
      <xdr:col>0</xdr:col>
      <xdr:colOff>2148840</xdr:colOff>
      <xdr:row>610</xdr:row>
      <xdr:rowOff>1709420</xdr:rowOff>
    </xdr:to>
    <xdr:pic>
      <xdr:nvPicPr>
        <xdr:cNvPr id="495" name="图片 494">
          <a:extLst>
            <a:ext uri="{FF2B5EF4-FFF2-40B4-BE49-F238E27FC236}">
              <a16:creationId xmlns:a16="http://schemas.microsoft.com/office/drawing/2014/main" id="{00000000-0008-0000-4400-0000EF010000}"/>
            </a:ext>
          </a:extLst>
        </xdr:cNvPr>
        <xdr:cNvPicPr>
          <a:picLocks noChangeAspect="1"/>
        </xdr:cNvPicPr>
      </xdr:nvPicPr>
      <xdr:blipFill>
        <a:blip xmlns:r="http://schemas.openxmlformats.org/officeDocument/2006/relationships" r:embed="rId377"/>
        <a:stretch>
          <a:fillRect/>
        </a:stretch>
      </xdr:blipFill>
      <xdr:spPr>
        <a:xfrm>
          <a:off x="635" y="1117916865"/>
          <a:ext cx="2148205" cy="1454150"/>
        </a:xfrm>
        <a:prstGeom prst="rect">
          <a:avLst/>
        </a:prstGeom>
        <a:noFill/>
        <a:ln w="9525">
          <a:noFill/>
        </a:ln>
      </xdr:spPr>
    </xdr:pic>
    <xdr:clientData/>
  </xdr:twoCellAnchor>
  <xdr:twoCellAnchor editAs="oneCell">
    <xdr:from>
      <xdr:col>0</xdr:col>
      <xdr:colOff>47625</xdr:colOff>
      <xdr:row>611</xdr:row>
      <xdr:rowOff>107950</xdr:rowOff>
    </xdr:from>
    <xdr:to>
      <xdr:col>0</xdr:col>
      <xdr:colOff>2120265</xdr:colOff>
      <xdr:row>611</xdr:row>
      <xdr:rowOff>1808480</xdr:rowOff>
    </xdr:to>
    <xdr:pic>
      <xdr:nvPicPr>
        <xdr:cNvPr id="496" name="图片 495">
          <a:extLst>
            <a:ext uri="{FF2B5EF4-FFF2-40B4-BE49-F238E27FC236}">
              <a16:creationId xmlns:a16="http://schemas.microsoft.com/office/drawing/2014/main" id="{00000000-0008-0000-4400-0000F0010000}"/>
            </a:ext>
          </a:extLst>
        </xdr:cNvPr>
        <xdr:cNvPicPr>
          <a:picLocks noChangeAspect="1"/>
        </xdr:cNvPicPr>
      </xdr:nvPicPr>
      <xdr:blipFill>
        <a:blip xmlns:r="http://schemas.openxmlformats.org/officeDocument/2006/relationships" r:embed="rId378"/>
        <a:stretch>
          <a:fillRect/>
        </a:stretch>
      </xdr:blipFill>
      <xdr:spPr>
        <a:xfrm>
          <a:off x="47625" y="1119674545"/>
          <a:ext cx="2072640" cy="1700530"/>
        </a:xfrm>
        <a:prstGeom prst="rect">
          <a:avLst/>
        </a:prstGeom>
        <a:noFill/>
        <a:ln w="9525">
          <a:noFill/>
        </a:ln>
      </xdr:spPr>
    </xdr:pic>
    <xdr:clientData/>
  </xdr:twoCellAnchor>
  <xdr:twoCellAnchor editAs="oneCell">
    <xdr:from>
      <xdr:col>0</xdr:col>
      <xdr:colOff>635</xdr:colOff>
      <xdr:row>612</xdr:row>
      <xdr:rowOff>250825</xdr:rowOff>
    </xdr:from>
    <xdr:to>
      <xdr:col>0</xdr:col>
      <xdr:colOff>2143125</xdr:colOff>
      <xdr:row>612</xdr:row>
      <xdr:rowOff>1736090</xdr:rowOff>
    </xdr:to>
    <xdr:pic>
      <xdr:nvPicPr>
        <xdr:cNvPr id="497" name="图片 496">
          <a:extLst>
            <a:ext uri="{FF2B5EF4-FFF2-40B4-BE49-F238E27FC236}">
              <a16:creationId xmlns:a16="http://schemas.microsoft.com/office/drawing/2014/main" id="{00000000-0008-0000-4400-0000F1010000}"/>
            </a:ext>
          </a:extLst>
        </xdr:cNvPr>
        <xdr:cNvPicPr>
          <a:picLocks noChangeAspect="1"/>
        </xdr:cNvPicPr>
      </xdr:nvPicPr>
      <xdr:blipFill>
        <a:blip xmlns:r="http://schemas.openxmlformats.org/officeDocument/2006/relationships" r:embed="rId379"/>
        <a:stretch>
          <a:fillRect/>
        </a:stretch>
      </xdr:blipFill>
      <xdr:spPr>
        <a:xfrm>
          <a:off x="635" y="1121722420"/>
          <a:ext cx="2142490" cy="1485265"/>
        </a:xfrm>
        <a:prstGeom prst="rect">
          <a:avLst/>
        </a:prstGeom>
        <a:noFill/>
        <a:ln w="9525">
          <a:noFill/>
        </a:ln>
      </xdr:spPr>
    </xdr:pic>
    <xdr:clientData/>
  </xdr:twoCellAnchor>
  <xdr:twoCellAnchor editAs="oneCell">
    <xdr:from>
      <xdr:col>0</xdr:col>
      <xdr:colOff>635</xdr:colOff>
      <xdr:row>613</xdr:row>
      <xdr:rowOff>213995</xdr:rowOff>
    </xdr:from>
    <xdr:to>
      <xdr:col>0</xdr:col>
      <xdr:colOff>2129155</xdr:colOff>
      <xdr:row>613</xdr:row>
      <xdr:rowOff>1727835</xdr:rowOff>
    </xdr:to>
    <xdr:pic>
      <xdr:nvPicPr>
        <xdr:cNvPr id="498" name="图片 497">
          <a:extLst>
            <a:ext uri="{FF2B5EF4-FFF2-40B4-BE49-F238E27FC236}">
              <a16:creationId xmlns:a16="http://schemas.microsoft.com/office/drawing/2014/main" id="{00000000-0008-0000-4400-0000F2010000}"/>
            </a:ext>
          </a:extLst>
        </xdr:cNvPr>
        <xdr:cNvPicPr>
          <a:picLocks noChangeAspect="1"/>
        </xdr:cNvPicPr>
      </xdr:nvPicPr>
      <xdr:blipFill>
        <a:blip xmlns:r="http://schemas.openxmlformats.org/officeDocument/2006/relationships" r:embed="rId380"/>
        <a:stretch>
          <a:fillRect/>
        </a:stretch>
      </xdr:blipFill>
      <xdr:spPr>
        <a:xfrm>
          <a:off x="635" y="1123590590"/>
          <a:ext cx="2128520" cy="1513840"/>
        </a:xfrm>
        <a:prstGeom prst="rect">
          <a:avLst/>
        </a:prstGeom>
        <a:noFill/>
        <a:ln w="9525">
          <a:noFill/>
        </a:ln>
      </xdr:spPr>
    </xdr:pic>
    <xdr:clientData/>
  </xdr:twoCellAnchor>
  <xdr:twoCellAnchor editAs="oneCell">
    <xdr:from>
      <xdr:col>0</xdr:col>
      <xdr:colOff>635</xdr:colOff>
      <xdr:row>614</xdr:row>
      <xdr:rowOff>224155</xdr:rowOff>
    </xdr:from>
    <xdr:to>
      <xdr:col>0</xdr:col>
      <xdr:colOff>2121535</xdr:colOff>
      <xdr:row>614</xdr:row>
      <xdr:rowOff>1757045</xdr:rowOff>
    </xdr:to>
    <xdr:pic>
      <xdr:nvPicPr>
        <xdr:cNvPr id="499" name="图片 498">
          <a:extLst>
            <a:ext uri="{FF2B5EF4-FFF2-40B4-BE49-F238E27FC236}">
              <a16:creationId xmlns:a16="http://schemas.microsoft.com/office/drawing/2014/main" id="{00000000-0008-0000-4400-0000F3010000}"/>
            </a:ext>
          </a:extLst>
        </xdr:cNvPr>
        <xdr:cNvPicPr>
          <a:picLocks noChangeAspect="1"/>
        </xdr:cNvPicPr>
      </xdr:nvPicPr>
      <xdr:blipFill>
        <a:blip xmlns:r="http://schemas.openxmlformats.org/officeDocument/2006/relationships" r:embed="rId381"/>
        <a:stretch>
          <a:fillRect/>
        </a:stretch>
      </xdr:blipFill>
      <xdr:spPr>
        <a:xfrm>
          <a:off x="635" y="1125505750"/>
          <a:ext cx="2120900" cy="1532890"/>
        </a:xfrm>
        <a:prstGeom prst="rect">
          <a:avLst/>
        </a:prstGeom>
        <a:noFill/>
        <a:ln w="9525">
          <a:noFill/>
        </a:ln>
      </xdr:spPr>
    </xdr:pic>
    <xdr:clientData/>
  </xdr:twoCellAnchor>
  <xdr:twoCellAnchor editAs="oneCell">
    <xdr:from>
      <xdr:col>0</xdr:col>
      <xdr:colOff>635</xdr:colOff>
      <xdr:row>615</xdr:row>
      <xdr:rowOff>113030</xdr:rowOff>
    </xdr:from>
    <xdr:to>
      <xdr:col>0</xdr:col>
      <xdr:colOff>2136775</xdr:colOff>
      <xdr:row>615</xdr:row>
      <xdr:rowOff>1798320</xdr:rowOff>
    </xdr:to>
    <xdr:pic>
      <xdr:nvPicPr>
        <xdr:cNvPr id="500" name="图片 499">
          <a:extLst>
            <a:ext uri="{FF2B5EF4-FFF2-40B4-BE49-F238E27FC236}">
              <a16:creationId xmlns:a16="http://schemas.microsoft.com/office/drawing/2014/main" id="{00000000-0008-0000-4400-0000F4010000}"/>
            </a:ext>
          </a:extLst>
        </xdr:cNvPr>
        <xdr:cNvPicPr>
          <a:picLocks noChangeAspect="1"/>
        </xdr:cNvPicPr>
      </xdr:nvPicPr>
      <xdr:blipFill>
        <a:blip xmlns:r="http://schemas.openxmlformats.org/officeDocument/2006/relationships" r:embed="rId382"/>
        <a:stretch>
          <a:fillRect/>
        </a:stretch>
      </xdr:blipFill>
      <xdr:spPr>
        <a:xfrm>
          <a:off x="635" y="1127299625"/>
          <a:ext cx="2136140" cy="1685290"/>
        </a:xfrm>
        <a:prstGeom prst="rect">
          <a:avLst/>
        </a:prstGeom>
        <a:noFill/>
        <a:ln w="9525">
          <a:noFill/>
        </a:ln>
      </xdr:spPr>
    </xdr:pic>
    <xdr:clientData/>
  </xdr:twoCellAnchor>
  <xdr:twoCellAnchor editAs="oneCell">
    <xdr:from>
      <xdr:col>0</xdr:col>
      <xdr:colOff>15875</xdr:colOff>
      <xdr:row>616</xdr:row>
      <xdr:rowOff>64770</xdr:rowOff>
    </xdr:from>
    <xdr:to>
      <xdr:col>0</xdr:col>
      <xdr:colOff>2065020</xdr:colOff>
      <xdr:row>616</xdr:row>
      <xdr:rowOff>1816735</xdr:rowOff>
    </xdr:to>
    <xdr:pic>
      <xdr:nvPicPr>
        <xdr:cNvPr id="501" name="图片 500">
          <a:extLst>
            <a:ext uri="{FF2B5EF4-FFF2-40B4-BE49-F238E27FC236}">
              <a16:creationId xmlns:a16="http://schemas.microsoft.com/office/drawing/2014/main" id="{00000000-0008-0000-4400-0000F5010000}"/>
            </a:ext>
          </a:extLst>
        </xdr:cNvPr>
        <xdr:cNvPicPr>
          <a:picLocks noChangeAspect="1"/>
        </xdr:cNvPicPr>
      </xdr:nvPicPr>
      <xdr:blipFill>
        <a:blip xmlns:r="http://schemas.openxmlformats.org/officeDocument/2006/relationships" r:embed="rId383"/>
        <a:stretch>
          <a:fillRect/>
        </a:stretch>
      </xdr:blipFill>
      <xdr:spPr>
        <a:xfrm>
          <a:off x="15875" y="1129156365"/>
          <a:ext cx="2049145" cy="1751965"/>
        </a:xfrm>
        <a:prstGeom prst="rect">
          <a:avLst/>
        </a:prstGeom>
        <a:noFill/>
        <a:ln w="9525">
          <a:noFill/>
        </a:ln>
      </xdr:spPr>
    </xdr:pic>
    <xdr:clientData/>
  </xdr:twoCellAnchor>
  <xdr:twoCellAnchor editAs="oneCell">
    <xdr:from>
      <xdr:col>0</xdr:col>
      <xdr:colOff>28575</xdr:colOff>
      <xdr:row>617</xdr:row>
      <xdr:rowOff>113665</xdr:rowOff>
    </xdr:from>
    <xdr:to>
      <xdr:col>0</xdr:col>
      <xdr:colOff>2121535</xdr:colOff>
      <xdr:row>617</xdr:row>
      <xdr:rowOff>1800860</xdr:rowOff>
    </xdr:to>
    <xdr:pic>
      <xdr:nvPicPr>
        <xdr:cNvPr id="502" name="图片 501">
          <a:extLst>
            <a:ext uri="{FF2B5EF4-FFF2-40B4-BE49-F238E27FC236}">
              <a16:creationId xmlns:a16="http://schemas.microsoft.com/office/drawing/2014/main" id="{00000000-0008-0000-4400-0000F6010000}"/>
            </a:ext>
          </a:extLst>
        </xdr:cNvPr>
        <xdr:cNvPicPr>
          <a:picLocks noChangeAspect="1"/>
        </xdr:cNvPicPr>
      </xdr:nvPicPr>
      <xdr:blipFill>
        <a:blip xmlns:r="http://schemas.openxmlformats.org/officeDocument/2006/relationships" r:embed="rId384"/>
        <a:stretch>
          <a:fillRect/>
        </a:stretch>
      </xdr:blipFill>
      <xdr:spPr>
        <a:xfrm>
          <a:off x="28575" y="1131110260"/>
          <a:ext cx="2092960" cy="1687195"/>
        </a:xfrm>
        <a:prstGeom prst="rect">
          <a:avLst/>
        </a:prstGeom>
        <a:noFill/>
        <a:ln w="9525">
          <a:noFill/>
        </a:ln>
      </xdr:spPr>
    </xdr:pic>
    <xdr:clientData/>
  </xdr:twoCellAnchor>
  <xdr:twoCellAnchor editAs="oneCell">
    <xdr:from>
      <xdr:col>0</xdr:col>
      <xdr:colOff>34925</xdr:colOff>
      <xdr:row>618</xdr:row>
      <xdr:rowOff>68580</xdr:rowOff>
    </xdr:from>
    <xdr:to>
      <xdr:col>0</xdr:col>
      <xdr:colOff>2134870</xdr:colOff>
      <xdr:row>618</xdr:row>
      <xdr:rowOff>1811020</xdr:rowOff>
    </xdr:to>
    <xdr:pic>
      <xdr:nvPicPr>
        <xdr:cNvPr id="503" name="图片 502">
          <a:extLst>
            <a:ext uri="{FF2B5EF4-FFF2-40B4-BE49-F238E27FC236}">
              <a16:creationId xmlns:a16="http://schemas.microsoft.com/office/drawing/2014/main" id="{00000000-0008-0000-4400-0000F7010000}"/>
            </a:ext>
          </a:extLst>
        </xdr:cNvPr>
        <xdr:cNvPicPr>
          <a:picLocks noChangeAspect="1"/>
        </xdr:cNvPicPr>
      </xdr:nvPicPr>
      <xdr:blipFill>
        <a:blip xmlns:r="http://schemas.openxmlformats.org/officeDocument/2006/relationships" r:embed="rId385"/>
        <a:stretch>
          <a:fillRect/>
        </a:stretch>
      </xdr:blipFill>
      <xdr:spPr>
        <a:xfrm>
          <a:off x="34925" y="1132970175"/>
          <a:ext cx="2099945" cy="1742440"/>
        </a:xfrm>
        <a:prstGeom prst="rect">
          <a:avLst/>
        </a:prstGeom>
        <a:noFill/>
        <a:ln w="9525">
          <a:noFill/>
        </a:ln>
      </xdr:spPr>
    </xdr:pic>
    <xdr:clientData/>
  </xdr:twoCellAnchor>
  <xdr:twoCellAnchor editAs="oneCell">
    <xdr:from>
      <xdr:col>0</xdr:col>
      <xdr:colOff>168910</xdr:colOff>
      <xdr:row>619</xdr:row>
      <xdr:rowOff>26035</xdr:rowOff>
    </xdr:from>
    <xdr:to>
      <xdr:col>0</xdr:col>
      <xdr:colOff>2029460</xdr:colOff>
      <xdr:row>619</xdr:row>
      <xdr:rowOff>1869440</xdr:rowOff>
    </xdr:to>
    <xdr:pic>
      <xdr:nvPicPr>
        <xdr:cNvPr id="507" name="图片 506">
          <a:extLst>
            <a:ext uri="{FF2B5EF4-FFF2-40B4-BE49-F238E27FC236}">
              <a16:creationId xmlns:a16="http://schemas.microsoft.com/office/drawing/2014/main" id="{00000000-0008-0000-4400-0000FB010000}"/>
            </a:ext>
          </a:extLst>
        </xdr:cNvPr>
        <xdr:cNvPicPr>
          <a:picLocks noChangeAspect="1"/>
        </xdr:cNvPicPr>
      </xdr:nvPicPr>
      <xdr:blipFill>
        <a:blip xmlns:r="http://schemas.openxmlformats.org/officeDocument/2006/relationships" r:embed="rId386"/>
        <a:stretch>
          <a:fillRect/>
        </a:stretch>
      </xdr:blipFill>
      <xdr:spPr>
        <a:xfrm>
          <a:off x="168910" y="1134832630"/>
          <a:ext cx="1860550" cy="1843405"/>
        </a:xfrm>
        <a:prstGeom prst="rect">
          <a:avLst/>
        </a:prstGeom>
        <a:noFill/>
        <a:ln w="9525">
          <a:noFill/>
        </a:ln>
      </xdr:spPr>
    </xdr:pic>
    <xdr:clientData/>
  </xdr:twoCellAnchor>
  <xdr:twoCellAnchor editAs="oneCell">
    <xdr:from>
      <xdr:col>0</xdr:col>
      <xdr:colOff>182245</xdr:colOff>
      <xdr:row>620</xdr:row>
      <xdr:rowOff>29210</xdr:rowOff>
    </xdr:from>
    <xdr:to>
      <xdr:col>0</xdr:col>
      <xdr:colOff>2042160</xdr:colOff>
      <xdr:row>620</xdr:row>
      <xdr:rowOff>1866265</xdr:rowOff>
    </xdr:to>
    <xdr:pic>
      <xdr:nvPicPr>
        <xdr:cNvPr id="508" name="图片 507">
          <a:extLst>
            <a:ext uri="{FF2B5EF4-FFF2-40B4-BE49-F238E27FC236}">
              <a16:creationId xmlns:a16="http://schemas.microsoft.com/office/drawing/2014/main" id="{00000000-0008-0000-4400-0000FC010000}"/>
            </a:ext>
          </a:extLst>
        </xdr:cNvPr>
        <xdr:cNvPicPr>
          <a:picLocks noChangeAspect="1"/>
        </xdr:cNvPicPr>
      </xdr:nvPicPr>
      <xdr:blipFill>
        <a:blip xmlns:r="http://schemas.openxmlformats.org/officeDocument/2006/relationships" r:embed="rId387"/>
        <a:stretch>
          <a:fillRect/>
        </a:stretch>
      </xdr:blipFill>
      <xdr:spPr>
        <a:xfrm>
          <a:off x="182245" y="1136740805"/>
          <a:ext cx="1859915" cy="1837055"/>
        </a:xfrm>
        <a:prstGeom prst="rect">
          <a:avLst/>
        </a:prstGeom>
        <a:noFill/>
        <a:ln w="9525">
          <a:noFill/>
        </a:ln>
      </xdr:spPr>
    </xdr:pic>
    <xdr:clientData/>
  </xdr:twoCellAnchor>
  <xdr:twoCellAnchor editAs="oneCell">
    <xdr:from>
      <xdr:col>0</xdr:col>
      <xdr:colOff>635</xdr:colOff>
      <xdr:row>621</xdr:row>
      <xdr:rowOff>184150</xdr:rowOff>
    </xdr:from>
    <xdr:to>
      <xdr:col>0</xdr:col>
      <xdr:colOff>2129155</xdr:colOff>
      <xdr:row>621</xdr:row>
      <xdr:rowOff>1868170</xdr:rowOff>
    </xdr:to>
    <xdr:pic>
      <xdr:nvPicPr>
        <xdr:cNvPr id="509" name="图片 508">
          <a:extLst>
            <a:ext uri="{FF2B5EF4-FFF2-40B4-BE49-F238E27FC236}">
              <a16:creationId xmlns:a16="http://schemas.microsoft.com/office/drawing/2014/main" id="{00000000-0008-0000-4400-0000FD010000}"/>
            </a:ext>
          </a:extLst>
        </xdr:cNvPr>
        <xdr:cNvPicPr>
          <a:picLocks noChangeAspect="1"/>
        </xdr:cNvPicPr>
      </xdr:nvPicPr>
      <xdr:blipFill>
        <a:blip xmlns:r="http://schemas.openxmlformats.org/officeDocument/2006/relationships" r:embed="rId388"/>
        <a:stretch>
          <a:fillRect/>
        </a:stretch>
      </xdr:blipFill>
      <xdr:spPr>
        <a:xfrm>
          <a:off x="635" y="1138800745"/>
          <a:ext cx="2128520" cy="1684020"/>
        </a:xfrm>
        <a:prstGeom prst="rect">
          <a:avLst/>
        </a:prstGeom>
        <a:noFill/>
        <a:ln w="9525">
          <a:noFill/>
        </a:ln>
      </xdr:spPr>
    </xdr:pic>
    <xdr:clientData/>
  </xdr:twoCellAnchor>
  <xdr:twoCellAnchor editAs="oneCell">
    <xdr:from>
      <xdr:col>0</xdr:col>
      <xdr:colOff>139700</xdr:colOff>
      <xdr:row>622</xdr:row>
      <xdr:rowOff>59055</xdr:rowOff>
    </xdr:from>
    <xdr:to>
      <xdr:col>0</xdr:col>
      <xdr:colOff>2008505</xdr:colOff>
      <xdr:row>622</xdr:row>
      <xdr:rowOff>1841500</xdr:rowOff>
    </xdr:to>
    <xdr:pic>
      <xdr:nvPicPr>
        <xdr:cNvPr id="510" name="图片 509">
          <a:extLst>
            <a:ext uri="{FF2B5EF4-FFF2-40B4-BE49-F238E27FC236}">
              <a16:creationId xmlns:a16="http://schemas.microsoft.com/office/drawing/2014/main" id="{00000000-0008-0000-4400-0000FE010000}"/>
            </a:ext>
          </a:extLst>
        </xdr:cNvPr>
        <xdr:cNvPicPr>
          <a:picLocks noChangeAspect="1"/>
        </xdr:cNvPicPr>
      </xdr:nvPicPr>
      <xdr:blipFill>
        <a:blip xmlns:r="http://schemas.openxmlformats.org/officeDocument/2006/relationships" r:embed="rId389"/>
        <a:stretch>
          <a:fillRect/>
        </a:stretch>
      </xdr:blipFill>
      <xdr:spPr>
        <a:xfrm>
          <a:off x="139700" y="1140580650"/>
          <a:ext cx="1868805" cy="1782445"/>
        </a:xfrm>
        <a:prstGeom prst="rect">
          <a:avLst/>
        </a:prstGeom>
        <a:noFill/>
        <a:ln w="9525">
          <a:noFill/>
        </a:ln>
      </xdr:spPr>
    </xdr:pic>
    <xdr:clientData/>
  </xdr:twoCellAnchor>
  <xdr:twoCellAnchor editAs="oneCell">
    <xdr:from>
      <xdr:col>0</xdr:col>
      <xdr:colOff>93345</xdr:colOff>
      <xdr:row>623</xdr:row>
      <xdr:rowOff>39370</xdr:rowOff>
    </xdr:from>
    <xdr:to>
      <xdr:col>0</xdr:col>
      <xdr:colOff>2132965</xdr:colOff>
      <xdr:row>623</xdr:row>
      <xdr:rowOff>1863725</xdr:rowOff>
    </xdr:to>
    <xdr:pic>
      <xdr:nvPicPr>
        <xdr:cNvPr id="511" name="图片 510">
          <a:extLst>
            <a:ext uri="{FF2B5EF4-FFF2-40B4-BE49-F238E27FC236}">
              <a16:creationId xmlns:a16="http://schemas.microsoft.com/office/drawing/2014/main" id="{00000000-0008-0000-4400-0000FF010000}"/>
            </a:ext>
          </a:extLst>
        </xdr:cNvPr>
        <xdr:cNvPicPr>
          <a:picLocks noChangeAspect="1"/>
        </xdr:cNvPicPr>
      </xdr:nvPicPr>
      <xdr:blipFill>
        <a:blip xmlns:r="http://schemas.openxmlformats.org/officeDocument/2006/relationships" r:embed="rId390"/>
        <a:stretch>
          <a:fillRect/>
        </a:stretch>
      </xdr:blipFill>
      <xdr:spPr>
        <a:xfrm>
          <a:off x="93345" y="1142465965"/>
          <a:ext cx="2039620" cy="1824355"/>
        </a:xfrm>
        <a:prstGeom prst="rect">
          <a:avLst/>
        </a:prstGeom>
        <a:noFill/>
        <a:ln w="9525">
          <a:noFill/>
        </a:ln>
      </xdr:spPr>
    </xdr:pic>
    <xdr:clientData/>
  </xdr:twoCellAnchor>
  <xdr:twoCellAnchor editAs="oneCell">
    <xdr:from>
      <xdr:col>0</xdr:col>
      <xdr:colOff>19685</xdr:colOff>
      <xdr:row>624</xdr:row>
      <xdr:rowOff>32385</xdr:rowOff>
    </xdr:from>
    <xdr:to>
      <xdr:col>0</xdr:col>
      <xdr:colOff>2106930</xdr:colOff>
      <xdr:row>624</xdr:row>
      <xdr:rowOff>1827530</xdr:rowOff>
    </xdr:to>
    <xdr:pic>
      <xdr:nvPicPr>
        <xdr:cNvPr id="512" name="图片 511">
          <a:extLst>
            <a:ext uri="{FF2B5EF4-FFF2-40B4-BE49-F238E27FC236}">
              <a16:creationId xmlns:a16="http://schemas.microsoft.com/office/drawing/2014/main" id="{00000000-0008-0000-4400-000000020000}"/>
            </a:ext>
          </a:extLst>
        </xdr:cNvPr>
        <xdr:cNvPicPr>
          <a:picLocks noChangeAspect="1"/>
        </xdr:cNvPicPr>
      </xdr:nvPicPr>
      <xdr:blipFill>
        <a:blip xmlns:r="http://schemas.openxmlformats.org/officeDocument/2006/relationships" r:embed="rId391"/>
        <a:stretch>
          <a:fillRect/>
        </a:stretch>
      </xdr:blipFill>
      <xdr:spPr>
        <a:xfrm>
          <a:off x="19685" y="1144363980"/>
          <a:ext cx="2087245" cy="1795145"/>
        </a:xfrm>
        <a:prstGeom prst="rect">
          <a:avLst/>
        </a:prstGeom>
        <a:noFill/>
        <a:ln w="9525">
          <a:noFill/>
        </a:ln>
      </xdr:spPr>
    </xdr:pic>
    <xdr:clientData/>
  </xdr:twoCellAnchor>
  <xdr:twoCellAnchor editAs="oneCell">
    <xdr:from>
      <xdr:col>0</xdr:col>
      <xdr:colOff>57150</xdr:colOff>
      <xdr:row>625</xdr:row>
      <xdr:rowOff>60325</xdr:rowOff>
    </xdr:from>
    <xdr:to>
      <xdr:col>0</xdr:col>
      <xdr:colOff>2086610</xdr:colOff>
      <xdr:row>625</xdr:row>
      <xdr:rowOff>1855470</xdr:rowOff>
    </xdr:to>
    <xdr:pic>
      <xdr:nvPicPr>
        <xdr:cNvPr id="513" name="图片 512">
          <a:extLst>
            <a:ext uri="{FF2B5EF4-FFF2-40B4-BE49-F238E27FC236}">
              <a16:creationId xmlns:a16="http://schemas.microsoft.com/office/drawing/2014/main" id="{00000000-0008-0000-4400-000001020000}"/>
            </a:ext>
          </a:extLst>
        </xdr:cNvPr>
        <xdr:cNvPicPr>
          <a:picLocks noChangeAspect="1"/>
        </xdr:cNvPicPr>
      </xdr:nvPicPr>
      <xdr:blipFill>
        <a:blip xmlns:r="http://schemas.openxmlformats.org/officeDocument/2006/relationships" r:embed="rId392"/>
        <a:stretch>
          <a:fillRect/>
        </a:stretch>
      </xdr:blipFill>
      <xdr:spPr>
        <a:xfrm>
          <a:off x="57150" y="1146296920"/>
          <a:ext cx="2029460" cy="1795145"/>
        </a:xfrm>
        <a:prstGeom prst="rect">
          <a:avLst/>
        </a:prstGeom>
        <a:noFill/>
        <a:ln w="9525">
          <a:noFill/>
        </a:ln>
      </xdr:spPr>
    </xdr:pic>
    <xdr:clientData/>
  </xdr:twoCellAnchor>
  <xdr:twoCellAnchor editAs="oneCell">
    <xdr:from>
      <xdr:col>0</xdr:col>
      <xdr:colOff>67945</xdr:colOff>
      <xdr:row>629</xdr:row>
      <xdr:rowOff>84455</xdr:rowOff>
    </xdr:from>
    <xdr:to>
      <xdr:col>0</xdr:col>
      <xdr:colOff>2096770</xdr:colOff>
      <xdr:row>629</xdr:row>
      <xdr:rowOff>1840865</xdr:rowOff>
    </xdr:to>
    <xdr:pic>
      <xdr:nvPicPr>
        <xdr:cNvPr id="514" name="图片 513">
          <a:extLst>
            <a:ext uri="{FF2B5EF4-FFF2-40B4-BE49-F238E27FC236}">
              <a16:creationId xmlns:a16="http://schemas.microsoft.com/office/drawing/2014/main" id="{00000000-0008-0000-4400-000002020000}"/>
            </a:ext>
          </a:extLst>
        </xdr:cNvPr>
        <xdr:cNvPicPr>
          <a:picLocks noChangeAspect="1"/>
        </xdr:cNvPicPr>
      </xdr:nvPicPr>
      <xdr:blipFill>
        <a:blip xmlns:r="http://schemas.openxmlformats.org/officeDocument/2006/relationships" r:embed="rId393"/>
        <a:stretch>
          <a:fillRect/>
        </a:stretch>
      </xdr:blipFill>
      <xdr:spPr>
        <a:xfrm>
          <a:off x="67945" y="1153941050"/>
          <a:ext cx="2028825" cy="1756410"/>
        </a:xfrm>
        <a:prstGeom prst="rect">
          <a:avLst/>
        </a:prstGeom>
        <a:noFill/>
        <a:ln w="9525">
          <a:noFill/>
        </a:ln>
      </xdr:spPr>
    </xdr:pic>
    <xdr:clientData/>
  </xdr:twoCellAnchor>
  <xdr:twoCellAnchor editAs="oneCell">
    <xdr:from>
      <xdr:col>0</xdr:col>
      <xdr:colOff>84455</xdr:colOff>
      <xdr:row>627</xdr:row>
      <xdr:rowOff>61595</xdr:rowOff>
    </xdr:from>
    <xdr:to>
      <xdr:col>0</xdr:col>
      <xdr:colOff>2100580</xdr:colOff>
      <xdr:row>627</xdr:row>
      <xdr:rowOff>1859915</xdr:rowOff>
    </xdr:to>
    <xdr:pic>
      <xdr:nvPicPr>
        <xdr:cNvPr id="515" name="图片 514">
          <a:extLst>
            <a:ext uri="{FF2B5EF4-FFF2-40B4-BE49-F238E27FC236}">
              <a16:creationId xmlns:a16="http://schemas.microsoft.com/office/drawing/2014/main" id="{00000000-0008-0000-4400-000003020000}"/>
            </a:ext>
          </a:extLst>
        </xdr:cNvPr>
        <xdr:cNvPicPr>
          <a:picLocks noChangeAspect="1"/>
        </xdr:cNvPicPr>
      </xdr:nvPicPr>
      <xdr:blipFill>
        <a:blip xmlns:r="http://schemas.openxmlformats.org/officeDocument/2006/relationships" r:embed="rId394"/>
        <a:stretch>
          <a:fillRect/>
        </a:stretch>
      </xdr:blipFill>
      <xdr:spPr>
        <a:xfrm>
          <a:off x="84455" y="1150108190"/>
          <a:ext cx="2016125" cy="1798320"/>
        </a:xfrm>
        <a:prstGeom prst="rect">
          <a:avLst/>
        </a:prstGeom>
        <a:noFill/>
        <a:ln w="9525">
          <a:noFill/>
        </a:ln>
      </xdr:spPr>
    </xdr:pic>
    <xdr:clientData/>
  </xdr:twoCellAnchor>
  <xdr:twoCellAnchor editAs="oneCell">
    <xdr:from>
      <xdr:col>0</xdr:col>
      <xdr:colOff>80645</xdr:colOff>
      <xdr:row>626</xdr:row>
      <xdr:rowOff>46355</xdr:rowOff>
    </xdr:from>
    <xdr:to>
      <xdr:col>0</xdr:col>
      <xdr:colOff>2118360</xdr:colOff>
      <xdr:row>626</xdr:row>
      <xdr:rowOff>1875155</xdr:rowOff>
    </xdr:to>
    <xdr:pic>
      <xdr:nvPicPr>
        <xdr:cNvPr id="516" name="图片 515">
          <a:extLst>
            <a:ext uri="{FF2B5EF4-FFF2-40B4-BE49-F238E27FC236}">
              <a16:creationId xmlns:a16="http://schemas.microsoft.com/office/drawing/2014/main" id="{00000000-0008-0000-4400-000004020000}"/>
            </a:ext>
          </a:extLst>
        </xdr:cNvPr>
        <xdr:cNvPicPr>
          <a:picLocks noChangeAspect="1"/>
        </xdr:cNvPicPr>
      </xdr:nvPicPr>
      <xdr:blipFill>
        <a:blip xmlns:r="http://schemas.openxmlformats.org/officeDocument/2006/relationships" r:embed="rId395"/>
        <a:stretch>
          <a:fillRect/>
        </a:stretch>
      </xdr:blipFill>
      <xdr:spPr>
        <a:xfrm>
          <a:off x="80645" y="1148187950"/>
          <a:ext cx="2037715" cy="1828800"/>
        </a:xfrm>
        <a:prstGeom prst="rect">
          <a:avLst/>
        </a:prstGeom>
        <a:noFill/>
        <a:ln w="9525">
          <a:noFill/>
        </a:ln>
      </xdr:spPr>
    </xdr:pic>
    <xdr:clientData/>
  </xdr:twoCellAnchor>
  <xdr:twoCellAnchor editAs="oneCell">
    <xdr:from>
      <xdr:col>0</xdr:col>
      <xdr:colOff>110490</xdr:colOff>
      <xdr:row>628</xdr:row>
      <xdr:rowOff>35560</xdr:rowOff>
    </xdr:from>
    <xdr:to>
      <xdr:col>0</xdr:col>
      <xdr:colOff>2068830</xdr:colOff>
      <xdr:row>628</xdr:row>
      <xdr:rowOff>1837690</xdr:rowOff>
    </xdr:to>
    <xdr:pic>
      <xdr:nvPicPr>
        <xdr:cNvPr id="517" name="图片 516">
          <a:extLst>
            <a:ext uri="{FF2B5EF4-FFF2-40B4-BE49-F238E27FC236}">
              <a16:creationId xmlns:a16="http://schemas.microsoft.com/office/drawing/2014/main" id="{00000000-0008-0000-4400-000005020000}"/>
            </a:ext>
          </a:extLst>
        </xdr:cNvPr>
        <xdr:cNvPicPr>
          <a:picLocks noChangeAspect="1"/>
        </xdr:cNvPicPr>
      </xdr:nvPicPr>
      <xdr:blipFill>
        <a:blip xmlns:r="http://schemas.openxmlformats.org/officeDocument/2006/relationships" r:embed="rId396"/>
        <a:stretch>
          <a:fillRect/>
        </a:stretch>
      </xdr:blipFill>
      <xdr:spPr>
        <a:xfrm>
          <a:off x="110490" y="1151987155"/>
          <a:ext cx="1958340" cy="1802130"/>
        </a:xfrm>
        <a:prstGeom prst="rect">
          <a:avLst/>
        </a:prstGeom>
        <a:noFill/>
        <a:ln w="9525">
          <a:noFill/>
        </a:ln>
      </xdr:spPr>
    </xdr:pic>
    <xdr:clientData/>
  </xdr:twoCellAnchor>
  <xdr:twoCellAnchor editAs="oneCell">
    <xdr:from>
      <xdr:col>0</xdr:col>
      <xdr:colOff>36195</xdr:colOff>
      <xdr:row>630</xdr:row>
      <xdr:rowOff>83820</xdr:rowOff>
    </xdr:from>
    <xdr:to>
      <xdr:col>0</xdr:col>
      <xdr:colOff>2132330</xdr:colOff>
      <xdr:row>630</xdr:row>
      <xdr:rowOff>1866900</xdr:rowOff>
    </xdr:to>
    <xdr:pic>
      <xdr:nvPicPr>
        <xdr:cNvPr id="529" name="图片 528">
          <a:extLst>
            <a:ext uri="{FF2B5EF4-FFF2-40B4-BE49-F238E27FC236}">
              <a16:creationId xmlns:a16="http://schemas.microsoft.com/office/drawing/2014/main" id="{00000000-0008-0000-4400-000011020000}"/>
            </a:ext>
          </a:extLst>
        </xdr:cNvPr>
        <xdr:cNvPicPr>
          <a:picLocks noChangeAspect="1"/>
        </xdr:cNvPicPr>
      </xdr:nvPicPr>
      <xdr:blipFill>
        <a:blip xmlns:r="http://schemas.openxmlformats.org/officeDocument/2006/relationships" r:embed="rId397"/>
        <a:stretch>
          <a:fillRect/>
        </a:stretch>
      </xdr:blipFill>
      <xdr:spPr>
        <a:xfrm>
          <a:off x="36195" y="1155845415"/>
          <a:ext cx="2096135" cy="1783080"/>
        </a:xfrm>
        <a:prstGeom prst="rect">
          <a:avLst/>
        </a:prstGeom>
        <a:noFill/>
        <a:ln w="9525">
          <a:noFill/>
        </a:ln>
      </xdr:spPr>
    </xdr:pic>
    <xdr:clientData/>
  </xdr:twoCellAnchor>
  <xdr:twoCellAnchor editAs="oneCell">
    <xdr:from>
      <xdr:col>0</xdr:col>
      <xdr:colOff>125095</xdr:colOff>
      <xdr:row>643</xdr:row>
      <xdr:rowOff>39370</xdr:rowOff>
    </xdr:from>
    <xdr:to>
      <xdr:col>0</xdr:col>
      <xdr:colOff>2091055</xdr:colOff>
      <xdr:row>643</xdr:row>
      <xdr:rowOff>1828800</xdr:rowOff>
    </xdr:to>
    <xdr:pic>
      <xdr:nvPicPr>
        <xdr:cNvPr id="532" name="图片 531">
          <a:extLst>
            <a:ext uri="{FF2B5EF4-FFF2-40B4-BE49-F238E27FC236}">
              <a16:creationId xmlns:a16="http://schemas.microsoft.com/office/drawing/2014/main" id="{00000000-0008-0000-4400-000014020000}"/>
            </a:ext>
          </a:extLst>
        </xdr:cNvPr>
        <xdr:cNvPicPr>
          <a:picLocks noChangeAspect="1"/>
        </xdr:cNvPicPr>
      </xdr:nvPicPr>
      <xdr:blipFill>
        <a:blip xmlns:r="http://schemas.openxmlformats.org/officeDocument/2006/relationships" r:embed="rId398"/>
        <a:stretch>
          <a:fillRect/>
        </a:stretch>
      </xdr:blipFill>
      <xdr:spPr>
        <a:xfrm>
          <a:off x="125095" y="1180565965"/>
          <a:ext cx="1965960" cy="1789430"/>
        </a:xfrm>
        <a:prstGeom prst="rect">
          <a:avLst/>
        </a:prstGeom>
        <a:noFill/>
        <a:ln w="9525">
          <a:noFill/>
        </a:ln>
      </xdr:spPr>
    </xdr:pic>
    <xdr:clientData/>
  </xdr:twoCellAnchor>
  <xdr:twoCellAnchor editAs="oneCell">
    <xdr:from>
      <xdr:col>0</xdr:col>
      <xdr:colOff>26035</xdr:colOff>
      <xdr:row>644</xdr:row>
      <xdr:rowOff>78105</xdr:rowOff>
    </xdr:from>
    <xdr:to>
      <xdr:col>0</xdr:col>
      <xdr:colOff>2146300</xdr:colOff>
      <xdr:row>644</xdr:row>
      <xdr:rowOff>1737360</xdr:rowOff>
    </xdr:to>
    <xdr:pic>
      <xdr:nvPicPr>
        <xdr:cNvPr id="533" name="图片 532">
          <a:extLst>
            <a:ext uri="{FF2B5EF4-FFF2-40B4-BE49-F238E27FC236}">
              <a16:creationId xmlns:a16="http://schemas.microsoft.com/office/drawing/2014/main" id="{00000000-0008-0000-4400-000015020000}"/>
            </a:ext>
          </a:extLst>
        </xdr:cNvPr>
        <xdr:cNvPicPr>
          <a:picLocks noChangeAspect="1"/>
        </xdr:cNvPicPr>
      </xdr:nvPicPr>
      <xdr:blipFill>
        <a:blip xmlns:r="http://schemas.openxmlformats.org/officeDocument/2006/relationships" r:embed="rId399"/>
        <a:stretch>
          <a:fillRect/>
        </a:stretch>
      </xdr:blipFill>
      <xdr:spPr>
        <a:xfrm>
          <a:off x="26035" y="1182509700"/>
          <a:ext cx="2120265" cy="1659255"/>
        </a:xfrm>
        <a:prstGeom prst="rect">
          <a:avLst/>
        </a:prstGeom>
        <a:noFill/>
        <a:ln w="9525">
          <a:noFill/>
        </a:ln>
      </xdr:spPr>
    </xdr:pic>
    <xdr:clientData/>
  </xdr:twoCellAnchor>
  <xdr:twoCellAnchor editAs="oneCell">
    <xdr:from>
      <xdr:col>0</xdr:col>
      <xdr:colOff>9525</xdr:colOff>
      <xdr:row>645</xdr:row>
      <xdr:rowOff>177800</xdr:rowOff>
    </xdr:from>
    <xdr:to>
      <xdr:col>0</xdr:col>
      <xdr:colOff>2115185</xdr:colOff>
      <xdr:row>645</xdr:row>
      <xdr:rowOff>1779270</xdr:rowOff>
    </xdr:to>
    <xdr:pic>
      <xdr:nvPicPr>
        <xdr:cNvPr id="534" name="图片 533">
          <a:extLst>
            <a:ext uri="{FF2B5EF4-FFF2-40B4-BE49-F238E27FC236}">
              <a16:creationId xmlns:a16="http://schemas.microsoft.com/office/drawing/2014/main" id="{00000000-0008-0000-4400-000016020000}"/>
            </a:ext>
          </a:extLst>
        </xdr:cNvPr>
        <xdr:cNvPicPr>
          <a:picLocks noChangeAspect="1"/>
        </xdr:cNvPicPr>
      </xdr:nvPicPr>
      <xdr:blipFill>
        <a:blip xmlns:r="http://schemas.openxmlformats.org/officeDocument/2006/relationships" r:embed="rId400"/>
        <a:stretch>
          <a:fillRect/>
        </a:stretch>
      </xdr:blipFill>
      <xdr:spPr>
        <a:xfrm>
          <a:off x="9525" y="1184514395"/>
          <a:ext cx="2105660" cy="1601470"/>
        </a:xfrm>
        <a:prstGeom prst="rect">
          <a:avLst/>
        </a:prstGeom>
        <a:noFill/>
        <a:ln w="9525">
          <a:noFill/>
        </a:ln>
      </xdr:spPr>
    </xdr:pic>
    <xdr:clientData/>
  </xdr:twoCellAnchor>
  <xdr:twoCellAnchor editAs="oneCell">
    <xdr:from>
      <xdr:col>0</xdr:col>
      <xdr:colOff>635</xdr:colOff>
      <xdr:row>646</xdr:row>
      <xdr:rowOff>124460</xdr:rowOff>
    </xdr:from>
    <xdr:to>
      <xdr:col>0</xdr:col>
      <xdr:colOff>2124075</xdr:colOff>
      <xdr:row>646</xdr:row>
      <xdr:rowOff>1795145</xdr:rowOff>
    </xdr:to>
    <xdr:pic>
      <xdr:nvPicPr>
        <xdr:cNvPr id="535" name="图片 534">
          <a:extLst>
            <a:ext uri="{FF2B5EF4-FFF2-40B4-BE49-F238E27FC236}">
              <a16:creationId xmlns:a16="http://schemas.microsoft.com/office/drawing/2014/main" id="{00000000-0008-0000-4400-000017020000}"/>
            </a:ext>
          </a:extLst>
        </xdr:cNvPr>
        <xdr:cNvPicPr>
          <a:picLocks noChangeAspect="1"/>
        </xdr:cNvPicPr>
      </xdr:nvPicPr>
      <xdr:blipFill>
        <a:blip xmlns:r="http://schemas.openxmlformats.org/officeDocument/2006/relationships" r:embed="rId401"/>
        <a:stretch>
          <a:fillRect/>
        </a:stretch>
      </xdr:blipFill>
      <xdr:spPr>
        <a:xfrm>
          <a:off x="635" y="1186366055"/>
          <a:ext cx="2123440" cy="1670685"/>
        </a:xfrm>
        <a:prstGeom prst="rect">
          <a:avLst/>
        </a:prstGeom>
        <a:noFill/>
        <a:ln w="9525">
          <a:noFill/>
        </a:ln>
      </xdr:spPr>
    </xdr:pic>
    <xdr:clientData/>
  </xdr:twoCellAnchor>
  <xdr:twoCellAnchor editAs="oneCell">
    <xdr:from>
      <xdr:col>0</xdr:col>
      <xdr:colOff>17145</xdr:colOff>
      <xdr:row>647</xdr:row>
      <xdr:rowOff>83185</xdr:rowOff>
    </xdr:from>
    <xdr:to>
      <xdr:col>0</xdr:col>
      <xdr:colOff>2133600</xdr:colOff>
      <xdr:row>647</xdr:row>
      <xdr:rowOff>1815465</xdr:rowOff>
    </xdr:to>
    <xdr:pic>
      <xdr:nvPicPr>
        <xdr:cNvPr id="536" name="图片 535">
          <a:extLst>
            <a:ext uri="{FF2B5EF4-FFF2-40B4-BE49-F238E27FC236}">
              <a16:creationId xmlns:a16="http://schemas.microsoft.com/office/drawing/2014/main" id="{00000000-0008-0000-4400-000018020000}"/>
            </a:ext>
          </a:extLst>
        </xdr:cNvPr>
        <xdr:cNvPicPr>
          <a:picLocks noChangeAspect="1"/>
        </xdr:cNvPicPr>
      </xdr:nvPicPr>
      <xdr:blipFill>
        <a:blip xmlns:r="http://schemas.openxmlformats.org/officeDocument/2006/relationships" r:embed="rId402"/>
        <a:stretch>
          <a:fillRect/>
        </a:stretch>
      </xdr:blipFill>
      <xdr:spPr>
        <a:xfrm>
          <a:off x="17145" y="1188229780"/>
          <a:ext cx="2116455" cy="1732280"/>
        </a:xfrm>
        <a:prstGeom prst="rect">
          <a:avLst/>
        </a:prstGeom>
        <a:noFill/>
        <a:ln w="9525">
          <a:noFill/>
        </a:ln>
      </xdr:spPr>
    </xdr:pic>
    <xdr:clientData/>
  </xdr:twoCellAnchor>
  <xdr:twoCellAnchor editAs="oneCell">
    <xdr:from>
      <xdr:col>0</xdr:col>
      <xdr:colOff>9525</xdr:colOff>
      <xdr:row>649</xdr:row>
      <xdr:rowOff>240030</xdr:rowOff>
    </xdr:from>
    <xdr:to>
      <xdr:col>0</xdr:col>
      <xdr:colOff>2135505</xdr:colOff>
      <xdr:row>649</xdr:row>
      <xdr:rowOff>1706880</xdr:rowOff>
    </xdr:to>
    <xdr:pic>
      <xdr:nvPicPr>
        <xdr:cNvPr id="537" name="图片 536">
          <a:extLst>
            <a:ext uri="{FF2B5EF4-FFF2-40B4-BE49-F238E27FC236}">
              <a16:creationId xmlns:a16="http://schemas.microsoft.com/office/drawing/2014/main" id="{00000000-0008-0000-4400-000019020000}"/>
            </a:ext>
          </a:extLst>
        </xdr:cNvPr>
        <xdr:cNvPicPr>
          <a:picLocks noChangeAspect="1"/>
        </xdr:cNvPicPr>
      </xdr:nvPicPr>
      <xdr:blipFill>
        <a:blip xmlns:r="http://schemas.openxmlformats.org/officeDocument/2006/relationships" r:embed="rId403"/>
        <a:stretch>
          <a:fillRect/>
        </a:stretch>
      </xdr:blipFill>
      <xdr:spPr>
        <a:xfrm>
          <a:off x="9525" y="1192196625"/>
          <a:ext cx="2125980" cy="1466850"/>
        </a:xfrm>
        <a:prstGeom prst="rect">
          <a:avLst/>
        </a:prstGeom>
        <a:noFill/>
        <a:ln w="9525">
          <a:noFill/>
        </a:ln>
      </xdr:spPr>
    </xdr:pic>
    <xdr:clientData/>
  </xdr:twoCellAnchor>
  <xdr:twoCellAnchor editAs="oneCell">
    <xdr:from>
      <xdr:col>0</xdr:col>
      <xdr:colOff>9525</xdr:colOff>
      <xdr:row>648</xdr:row>
      <xdr:rowOff>252730</xdr:rowOff>
    </xdr:from>
    <xdr:to>
      <xdr:col>0</xdr:col>
      <xdr:colOff>2122170</xdr:colOff>
      <xdr:row>648</xdr:row>
      <xdr:rowOff>1694180</xdr:rowOff>
    </xdr:to>
    <xdr:pic>
      <xdr:nvPicPr>
        <xdr:cNvPr id="538" name="图片 537">
          <a:extLst>
            <a:ext uri="{FF2B5EF4-FFF2-40B4-BE49-F238E27FC236}">
              <a16:creationId xmlns:a16="http://schemas.microsoft.com/office/drawing/2014/main" id="{00000000-0008-0000-4400-00001A020000}"/>
            </a:ext>
          </a:extLst>
        </xdr:cNvPr>
        <xdr:cNvPicPr>
          <a:picLocks noChangeAspect="1"/>
        </xdr:cNvPicPr>
      </xdr:nvPicPr>
      <xdr:blipFill>
        <a:blip xmlns:r="http://schemas.openxmlformats.org/officeDocument/2006/relationships" r:embed="rId404"/>
        <a:stretch>
          <a:fillRect/>
        </a:stretch>
      </xdr:blipFill>
      <xdr:spPr>
        <a:xfrm>
          <a:off x="9525" y="1190304325"/>
          <a:ext cx="2112645" cy="1441450"/>
        </a:xfrm>
        <a:prstGeom prst="rect">
          <a:avLst/>
        </a:prstGeom>
        <a:noFill/>
        <a:ln w="9525">
          <a:noFill/>
        </a:ln>
      </xdr:spPr>
    </xdr:pic>
    <xdr:clientData/>
  </xdr:twoCellAnchor>
  <xdr:twoCellAnchor editAs="oneCell">
    <xdr:from>
      <xdr:col>0</xdr:col>
      <xdr:colOff>9525</xdr:colOff>
      <xdr:row>650</xdr:row>
      <xdr:rowOff>191135</xdr:rowOff>
    </xdr:from>
    <xdr:to>
      <xdr:col>0</xdr:col>
      <xdr:colOff>2149475</xdr:colOff>
      <xdr:row>650</xdr:row>
      <xdr:rowOff>1788795</xdr:rowOff>
    </xdr:to>
    <xdr:pic>
      <xdr:nvPicPr>
        <xdr:cNvPr id="539" name="图片 538">
          <a:extLst>
            <a:ext uri="{FF2B5EF4-FFF2-40B4-BE49-F238E27FC236}">
              <a16:creationId xmlns:a16="http://schemas.microsoft.com/office/drawing/2014/main" id="{00000000-0008-0000-4400-00001B020000}"/>
            </a:ext>
          </a:extLst>
        </xdr:cNvPr>
        <xdr:cNvPicPr>
          <a:picLocks noChangeAspect="1"/>
        </xdr:cNvPicPr>
      </xdr:nvPicPr>
      <xdr:blipFill>
        <a:blip xmlns:r="http://schemas.openxmlformats.org/officeDocument/2006/relationships" r:embed="rId405"/>
        <a:stretch>
          <a:fillRect/>
        </a:stretch>
      </xdr:blipFill>
      <xdr:spPr>
        <a:xfrm>
          <a:off x="9525" y="1194052730"/>
          <a:ext cx="2139950" cy="1597660"/>
        </a:xfrm>
        <a:prstGeom prst="rect">
          <a:avLst/>
        </a:prstGeom>
        <a:noFill/>
        <a:ln w="9525">
          <a:noFill/>
        </a:ln>
      </xdr:spPr>
    </xdr:pic>
    <xdr:clientData/>
  </xdr:twoCellAnchor>
  <xdr:twoCellAnchor editAs="oneCell">
    <xdr:from>
      <xdr:col>0</xdr:col>
      <xdr:colOff>12065</xdr:colOff>
      <xdr:row>651</xdr:row>
      <xdr:rowOff>211455</xdr:rowOff>
    </xdr:from>
    <xdr:to>
      <xdr:col>0</xdr:col>
      <xdr:colOff>2145030</xdr:colOff>
      <xdr:row>651</xdr:row>
      <xdr:rowOff>1706245</xdr:rowOff>
    </xdr:to>
    <xdr:pic>
      <xdr:nvPicPr>
        <xdr:cNvPr id="540" name="图片 539">
          <a:extLst>
            <a:ext uri="{FF2B5EF4-FFF2-40B4-BE49-F238E27FC236}">
              <a16:creationId xmlns:a16="http://schemas.microsoft.com/office/drawing/2014/main" id="{00000000-0008-0000-4400-00001C020000}"/>
            </a:ext>
          </a:extLst>
        </xdr:cNvPr>
        <xdr:cNvPicPr>
          <a:picLocks noChangeAspect="1"/>
        </xdr:cNvPicPr>
      </xdr:nvPicPr>
      <xdr:blipFill>
        <a:blip xmlns:r="http://schemas.openxmlformats.org/officeDocument/2006/relationships" r:embed="rId406"/>
        <a:stretch>
          <a:fillRect/>
        </a:stretch>
      </xdr:blipFill>
      <xdr:spPr>
        <a:xfrm>
          <a:off x="12065" y="1195978050"/>
          <a:ext cx="2132965" cy="1494790"/>
        </a:xfrm>
        <a:prstGeom prst="rect">
          <a:avLst/>
        </a:prstGeom>
        <a:noFill/>
        <a:ln w="9525">
          <a:noFill/>
        </a:ln>
      </xdr:spPr>
    </xdr:pic>
    <xdr:clientData/>
  </xdr:twoCellAnchor>
  <xdr:twoCellAnchor editAs="oneCell">
    <xdr:from>
      <xdr:col>0</xdr:col>
      <xdr:colOff>9525</xdr:colOff>
      <xdr:row>652</xdr:row>
      <xdr:rowOff>193040</xdr:rowOff>
    </xdr:from>
    <xdr:to>
      <xdr:col>0</xdr:col>
      <xdr:colOff>2141855</xdr:colOff>
      <xdr:row>652</xdr:row>
      <xdr:rowOff>1699260</xdr:rowOff>
    </xdr:to>
    <xdr:pic>
      <xdr:nvPicPr>
        <xdr:cNvPr id="541" name="图片 540">
          <a:extLst>
            <a:ext uri="{FF2B5EF4-FFF2-40B4-BE49-F238E27FC236}">
              <a16:creationId xmlns:a16="http://schemas.microsoft.com/office/drawing/2014/main" id="{00000000-0008-0000-4400-00001D020000}"/>
            </a:ext>
          </a:extLst>
        </xdr:cNvPr>
        <xdr:cNvPicPr>
          <a:picLocks noChangeAspect="1"/>
        </xdr:cNvPicPr>
      </xdr:nvPicPr>
      <xdr:blipFill>
        <a:blip xmlns:r="http://schemas.openxmlformats.org/officeDocument/2006/relationships" r:embed="rId407"/>
        <a:stretch>
          <a:fillRect/>
        </a:stretch>
      </xdr:blipFill>
      <xdr:spPr>
        <a:xfrm>
          <a:off x="9525" y="1197864635"/>
          <a:ext cx="2132330" cy="1506220"/>
        </a:xfrm>
        <a:prstGeom prst="rect">
          <a:avLst/>
        </a:prstGeom>
        <a:noFill/>
        <a:ln w="9525">
          <a:noFill/>
        </a:ln>
      </xdr:spPr>
    </xdr:pic>
    <xdr:clientData/>
  </xdr:twoCellAnchor>
  <xdr:twoCellAnchor editAs="oneCell">
    <xdr:from>
      <xdr:col>0</xdr:col>
      <xdr:colOff>9525</xdr:colOff>
      <xdr:row>654</xdr:row>
      <xdr:rowOff>311785</xdr:rowOff>
    </xdr:from>
    <xdr:to>
      <xdr:col>0</xdr:col>
      <xdr:colOff>2131060</xdr:colOff>
      <xdr:row>654</xdr:row>
      <xdr:rowOff>1673225</xdr:rowOff>
    </xdr:to>
    <xdr:pic>
      <xdr:nvPicPr>
        <xdr:cNvPr id="542" name="图片 541">
          <a:extLst>
            <a:ext uri="{FF2B5EF4-FFF2-40B4-BE49-F238E27FC236}">
              <a16:creationId xmlns:a16="http://schemas.microsoft.com/office/drawing/2014/main" id="{00000000-0008-0000-4400-00001E020000}"/>
            </a:ext>
          </a:extLst>
        </xdr:cNvPr>
        <xdr:cNvPicPr>
          <a:picLocks noChangeAspect="1"/>
        </xdr:cNvPicPr>
      </xdr:nvPicPr>
      <xdr:blipFill>
        <a:blip xmlns:r="http://schemas.openxmlformats.org/officeDocument/2006/relationships" r:embed="rId408"/>
        <a:stretch>
          <a:fillRect/>
        </a:stretch>
      </xdr:blipFill>
      <xdr:spPr>
        <a:xfrm>
          <a:off x="9525" y="1201793380"/>
          <a:ext cx="2121535" cy="1361440"/>
        </a:xfrm>
        <a:prstGeom prst="rect">
          <a:avLst/>
        </a:prstGeom>
        <a:noFill/>
        <a:ln w="9525">
          <a:noFill/>
        </a:ln>
      </xdr:spPr>
    </xdr:pic>
    <xdr:clientData/>
  </xdr:twoCellAnchor>
  <xdr:twoCellAnchor editAs="oneCell">
    <xdr:from>
      <xdr:col>0</xdr:col>
      <xdr:colOff>9525</xdr:colOff>
      <xdr:row>655</xdr:row>
      <xdr:rowOff>136525</xdr:rowOff>
    </xdr:from>
    <xdr:to>
      <xdr:col>0</xdr:col>
      <xdr:colOff>2110105</xdr:colOff>
      <xdr:row>655</xdr:row>
      <xdr:rowOff>1804035</xdr:rowOff>
    </xdr:to>
    <xdr:pic>
      <xdr:nvPicPr>
        <xdr:cNvPr id="543" name="图片 542">
          <a:extLst>
            <a:ext uri="{FF2B5EF4-FFF2-40B4-BE49-F238E27FC236}">
              <a16:creationId xmlns:a16="http://schemas.microsoft.com/office/drawing/2014/main" id="{00000000-0008-0000-4400-00001F020000}"/>
            </a:ext>
          </a:extLst>
        </xdr:cNvPr>
        <xdr:cNvPicPr>
          <a:picLocks noChangeAspect="1"/>
        </xdr:cNvPicPr>
      </xdr:nvPicPr>
      <xdr:blipFill>
        <a:blip xmlns:r="http://schemas.openxmlformats.org/officeDocument/2006/relationships" r:embed="rId409"/>
        <a:stretch>
          <a:fillRect/>
        </a:stretch>
      </xdr:blipFill>
      <xdr:spPr>
        <a:xfrm>
          <a:off x="9525" y="1203523120"/>
          <a:ext cx="2100580" cy="1667510"/>
        </a:xfrm>
        <a:prstGeom prst="rect">
          <a:avLst/>
        </a:prstGeom>
        <a:noFill/>
        <a:ln w="9525">
          <a:noFill/>
        </a:ln>
      </xdr:spPr>
    </xdr:pic>
    <xdr:clientData/>
  </xdr:twoCellAnchor>
  <xdr:twoCellAnchor editAs="oneCell">
    <xdr:from>
      <xdr:col>0</xdr:col>
      <xdr:colOff>635</xdr:colOff>
      <xdr:row>653</xdr:row>
      <xdr:rowOff>70485</xdr:rowOff>
    </xdr:from>
    <xdr:to>
      <xdr:col>0</xdr:col>
      <xdr:colOff>2146300</xdr:colOff>
      <xdr:row>653</xdr:row>
      <xdr:rowOff>1809115</xdr:rowOff>
    </xdr:to>
    <xdr:pic>
      <xdr:nvPicPr>
        <xdr:cNvPr id="544" name="图片 543">
          <a:extLst>
            <a:ext uri="{FF2B5EF4-FFF2-40B4-BE49-F238E27FC236}">
              <a16:creationId xmlns:a16="http://schemas.microsoft.com/office/drawing/2014/main" id="{00000000-0008-0000-4400-000020020000}"/>
            </a:ext>
          </a:extLst>
        </xdr:cNvPr>
        <xdr:cNvPicPr>
          <a:picLocks noChangeAspect="1"/>
        </xdr:cNvPicPr>
      </xdr:nvPicPr>
      <xdr:blipFill>
        <a:blip xmlns:r="http://schemas.openxmlformats.org/officeDocument/2006/relationships" r:embed="rId410"/>
        <a:stretch>
          <a:fillRect/>
        </a:stretch>
      </xdr:blipFill>
      <xdr:spPr>
        <a:xfrm>
          <a:off x="635" y="1199647080"/>
          <a:ext cx="2145665" cy="1738630"/>
        </a:xfrm>
        <a:prstGeom prst="rect">
          <a:avLst/>
        </a:prstGeom>
        <a:noFill/>
        <a:ln w="9525">
          <a:noFill/>
        </a:ln>
      </xdr:spPr>
    </xdr:pic>
    <xdr:clientData/>
  </xdr:twoCellAnchor>
  <xdr:twoCellAnchor editAs="oneCell">
    <xdr:from>
      <xdr:col>0</xdr:col>
      <xdr:colOff>9525</xdr:colOff>
      <xdr:row>657</xdr:row>
      <xdr:rowOff>187325</xdr:rowOff>
    </xdr:from>
    <xdr:to>
      <xdr:col>0</xdr:col>
      <xdr:colOff>2133600</xdr:colOff>
      <xdr:row>657</xdr:row>
      <xdr:rowOff>1803400</xdr:rowOff>
    </xdr:to>
    <xdr:pic>
      <xdr:nvPicPr>
        <xdr:cNvPr id="545" name="图片 544">
          <a:extLst>
            <a:ext uri="{FF2B5EF4-FFF2-40B4-BE49-F238E27FC236}">
              <a16:creationId xmlns:a16="http://schemas.microsoft.com/office/drawing/2014/main" id="{00000000-0008-0000-4400-000021020000}"/>
            </a:ext>
          </a:extLst>
        </xdr:cNvPr>
        <xdr:cNvPicPr>
          <a:picLocks noChangeAspect="1"/>
        </xdr:cNvPicPr>
      </xdr:nvPicPr>
      <xdr:blipFill>
        <a:blip xmlns:r="http://schemas.openxmlformats.org/officeDocument/2006/relationships" r:embed="rId411"/>
        <a:stretch>
          <a:fillRect/>
        </a:stretch>
      </xdr:blipFill>
      <xdr:spPr>
        <a:xfrm>
          <a:off x="9525" y="1207383920"/>
          <a:ext cx="2124075" cy="1616075"/>
        </a:xfrm>
        <a:prstGeom prst="rect">
          <a:avLst/>
        </a:prstGeom>
        <a:noFill/>
        <a:ln w="9525">
          <a:noFill/>
        </a:ln>
      </xdr:spPr>
    </xdr:pic>
    <xdr:clientData/>
  </xdr:twoCellAnchor>
  <xdr:twoCellAnchor editAs="oneCell">
    <xdr:from>
      <xdr:col>0</xdr:col>
      <xdr:colOff>9525</xdr:colOff>
      <xdr:row>656</xdr:row>
      <xdr:rowOff>163830</xdr:rowOff>
    </xdr:from>
    <xdr:to>
      <xdr:col>0</xdr:col>
      <xdr:colOff>2117090</xdr:colOff>
      <xdr:row>656</xdr:row>
      <xdr:rowOff>1777365</xdr:rowOff>
    </xdr:to>
    <xdr:pic>
      <xdr:nvPicPr>
        <xdr:cNvPr id="546" name="图片 545">
          <a:extLst>
            <a:ext uri="{FF2B5EF4-FFF2-40B4-BE49-F238E27FC236}">
              <a16:creationId xmlns:a16="http://schemas.microsoft.com/office/drawing/2014/main" id="{00000000-0008-0000-4400-000022020000}"/>
            </a:ext>
          </a:extLst>
        </xdr:cNvPr>
        <xdr:cNvPicPr>
          <a:picLocks noChangeAspect="1"/>
        </xdr:cNvPicPr>
      </xdr:nvPicPr>
      <xdr:blipFill>
        <a:blip xmlns:r="http://schemas.openxmlformats.org/officeDocument/2006/relationships" r:embed="rId412"/>
        <a:stretch>
          <a:fillRect/>
        </a:stretch>
      </xdr:blipFill>
      <xdr:spPr>
        <a:xfrm>
          <a:off x="9525" y="1205455425"/>
          <a:ext cx="2107565" cy="1613535"/>
        </a:xfrm>
        <a:prstGeom prst="rect">
          <a:avLst/>
        </a:prstGeom>
        <a:noFill/>
        <a:ln w="9525">
          <a:noFill/>
        </a:ln>
      </xdr:spPr>
    </xdr:pic>
    <xdr:clientData/>
  </xdr:twoCellAnchor>
  <xdr:twoCellAnchor editAs="oneCell">
    <xdr:from>
      <xdr:col>0</xdr:col>
      <xdr:colOff>9525</xdr:colOff>
      <xdr:row>658</xdr:row>
      <xdr:rowOff>135890</xdr:rowOff>
    </xdr:from>
    <xdr:to>
      <xdr:col>0</xdr:col>
      <xdr:colOff>2113280</xdr:colOff>
      <xdr:row>658</xdr:row>
      <xdr:rowOff>1788795</xdr:rowOff>
    </xdr:to>
    <xdr:pic>
      <xdr:nvPicPr>
        <xdr:cNvPr id="547" name="图片 546">
          <a:extLst>
            <a:ext uri="{FF2B5EF4-FFF2-40B4-BE49-F238E27FC236}">
              <a16:creationId xmlns:a16="http://schemas.microsoft.com/office/drawing/2014/main" id="{00000000-0008-0000-4400-000023020000}"/>
            </a:ext>
          </a:extLst>
        </xdr:cNvPr>
        <xdr:cNvPicPr>
          <a:picLocks noChangeAspect="1"/>
        </xdr:cNvPicPr>
      </xdr:nvPicPr>
      <xdr:blipFill>
        <a:blip xmlns:r="http://schemas.openxmlformats.org/officeDocument/2006/relationships" r:embed="rId413"/>
        <a:stretch>
          <a:fillRect/>
        </a:stretch>
      </xdr:blipFill>
      <xdr:spPr>
        <a:xfrm>
          <a:off x="9525" y="1209237485"/>
          <a:ext cx="2103755" cy="1652905"/>
        </a:xfrm>
        <a:prstGeom prst="rect">
          <a:avLst/>
        </a:prstGeom>
        <a:noFill/>
        <a:ln w="9525">
          <a:noFill/>
        </a:ln>
      </xdr:spPr>
    </xdr:pic>
    <xdr:clientData/>
  </xdr:twoCellAnchor>
  <xdr:twoCellAnchor editAs="oneCell">
    <xdr:from>
      <xdr:col>0</xdr:col>
      <xdr:colOff>9525</xdr:colOff>
      <xdr:row>659</xdr:row>
      <xdr:rowOff>125730</xdr:rowOff>
    </xdr:from>
    <xdr:to>
      <xdr:col>0</xdr:col>
      <xdr:colOff>2120265</xdr:colOff>
      <xdr:row>659</xdr:row>
      <xdr:rowOff>1825625</xdr:rowOff>
    </xdr:to>
    <xdr:pic>
      <xdr:nvPicPr>
        <xdr:cNvPr id="548" name="图片 547">
          <a:extLst>
            <a:ext uri="{FF2B5EF4-FFF2-40B4-BE49-F238E27FC236}">
              <a16:creationId xmlns:a16="http://schemas.microsoft.com/office/drawing/2014/main" id="{00000000-0008-0000-4400-000024020000}"/>
            </a:ext>
          </a:extLst>
        </xdr:cNvPr>
        <xdr:cNvPicPr>
          <a:picLocks noChangeAspect="1"/>
        </xdr:cNvPicPr>
      </xdr:nvPicPr>
      <xdr:blipFill>
        <a:blip xmlns:r="http://schemas.openxmlformats.org/officeDocument/2006/relationships" r:embed="rId414"/>
        <a:stretch>
          <a:fillRect/>
        </a:stretch>
      </xdr:blipFill>
      <xdr:spPr>
        <a:xfrm>
          <a:off x="9525" y="1211132325"/>
          <a:ext cx="2110740" cy="1699895"/>
        </a:xfrm>
        <a:prstGeom prst="rect">
          <a:avLst/>
        </a:prstGeom>
        <a:noFill/>
        <a:ln w="9525">
          <a:noFill/>
        </a:ln>
      </xdr:spPr>
    </xdr:pic>
    <xdr:clientData/>
  </xdr:twoCellAnchor>
  <xdr:twoCellAnchor editAs="oneCell">
    <xdr:from>
      <xdr:col>0</xdr:col>
      <xdr:colOff>9525</xdr:colOff>
      <xdr:row>660</xdr:row>
      <xdr:rowOff>173990</xdr:rowOff>
    </xdr:from>
    <xdr:to>
      <xdr:col>0</xdr:col>
      <xdr:colOff>2116455</xdr:colOff>
      <xdr:row>660</xdr:row>
      <xdr:rowOff>1806575</xdr:rowOff>
    </xdr:to>
    <xdr:pic>
      <xdr:nvPicPr>
        <xdr:cNvPr id="549" name="图片 548">
          <a:extLst>
            <a:ext uri="{FF2B5EF4-FFF2-40B4-BE49-F238E27FC236}">
              <a16:creationId xmlns:a16="http://schemas.microsoft.com/office/drawing/2014/main" id="{00000000-0008-0000-4400-000025020000}"/>
            </a:ext>
          </a:extLst>
        </xdr:cNvPr>
        <xdr:cNvPicPr>
          <a:picLocks noChangeAspect="1"/>
        </xdr:cNvPicPr>
      </xdr:nvPicPr>
      <xdr:blipFill>
        <a:blip xmlns:r="http://schemas.openxmlformats.org/officeDocument/2006/relationships" r:embed="rId415"/>
        <a:stretch>
          <a:fillRect/>
        </a:stretch>
      </xdr:blipFill>
      <xdr:spPr>
        <a:xfrm>
          <a:off x="9525" y="1213085585"/>
          <a:ext cx="2106930" cy="1632585"/>
        </a:xfrm>
        <a:prstGeom prst="rect">
          <a:avLst/>
        </a:prstGeom>
        <a:noFill/>
        <a:ln w="9525">
          <a:noFill/>
        </a:ln>
      </xdr:spPr>
    </xdr:pic>
    <xdr:clientData/>
  </xdr:twoCellAnchor>
  <xdr:twoCellAnchor editAs="oneCell">
    <xdr:from>
      <xdr:col>0</xdr:col>
      <xdr:colOff>635</xdr:colOff>
      <xdr:row>661</xdr:row>
      <xdr:rowOff>125730</xdr:rowOff>
    </xdr:from>
    <xdr:to>
      <xdr:col>0</xdr:col>
      <xdr:colOff>2136140</xdr:colOff>
      <xdr:row>661</xdr:row>
      <xdr:rowOff>1781175</xdr:rowOff>
    </xdr:to>
    <xdr:pic>
      <xdr:nvPicPr>
        <xdr:cNvPr id="550" name="图片 549">
          <a:extLst>
            <a:ext uri="{FF2B5EF4-FFF2-40B4-BE49-F238E27FC236}">
              <a16:creationId xmlns:a16="http://schemas.microsoft.com/office/drawing/2014/main" id="{00000000-0008-0000-4400-000026020000}"/>
            </a:ext>
          </a:extLst>
        </xdr:cNvPr>
        <xdr:cNvPicPr>
          <a:picLocks noChangeAspect="1"/>
        </xdr:cNvPicPr>
      </xdr:nvPicPr>
      <xdr:blipFill>
        <a:blip xmlns:r="http://schemas.openxmlformats.org/officeDocument/2006/relationships" r:embed="rId416"/>
        <a:stretch>
          <a:fillRect/>
        </a:stretch>
      </xdr:blipFill>
      <xdr:spPr>
        <a:xfrm>
          <a:off x="635" y="1214942325"/>
          <a:ext cx="2135505" cy="1655445"/>
        </a:xfrm>
        <a:prstGeom prst="rect">
          <a:avLst/>
        </a:prstGeom>
        <a:noFill/>
        <a:ln w="9525">
          <a:noFill/>
        </a:ln>
      </xdr:spPr>
    </xdr:pic>
    <xdr:clientData/>
  </xdr:twoCellAnchor>
  <xdr:twoCellAnchor editAs="oneCell">
    <xdr:from>
      <xdr:col>0</xdr:col>
      <xdr:colOff>62230</xdr:colOff>
      <xdr:row>664</xdr:row>
      <xdr:rowOff>49530</xdr:rowOff>
    </xdr:from>
    <xdr:to>
      <xdr:col>0</xdr:col>
      <xdr:colOff>2061210</xdr:colOff>
      <xdr:row>664</xdr:row>
      <xdr:rowOff>1844675</xdr:rowOff>
    </xdr:to>
    <xdr:pic>
      <xdr:nvPicPr>
        <xdr:cNvPr id="551" name="图片 550">
          <a:extLst>
            <a:ext uri="{FF2B5EF4-FFF2-40B4-BE49-F238E27FC236}">
              <a16:creationId xmlns:a16="http://schemas.microsoft.com/office/drawing/2014/main" id="{00000000-0008-0000-4400-000027020000}"/>
            </a:ext>
          </a:extLst>
        </xdr:cNvPr>
        <xdr:cNvPicPr>
          <a:picLocks noChangeAspect="1"/>
        </xdr:cNvPicPr>
      </xdr:nvPicPr>
      <xdr:blipFill>
        <a:blip xmlns:r="http://schemas.openxmlformats.org/officeDocument/2006/relationships" r:embed="rId417"/>
        <a:stretch>
          <a:fillRect/>
        </a:stretch>
      </xdr:blipFill>
      <xdr:spPr>
        <a:xfrm>
          <a:off x="62230" y="1220581125"/>
          <a:ext cx="1998980" cy="1795145"/>
        </a:xfrm>
        <a:prstGeom prst="rect">
          <a:avLst/>
        </a:prstGeom>
        <a:noFill/>
        <a:ln w="9525">
          <a:noFill/>
        </a:ln>
      </xdr:spPr>
    </xdr:pic>
    <xdr:clientData/>
  </xdr:twoCellAnchor>
  <xdr:twoCellAnchor editAs="oneCell">
    <xdr:from>
      <xdr:col>0</xdr:col>
      <xdr:colOff>77470</xdr:colOff>
      <xdr:row>663</xdr:row>
      <xdr:rowOff>45720</xdr:rowOff>
    </xdr:from>
    <xdr:to>
      <xdr:col>0</xdr:col>
      <xdr:colOff>2086610</xdr:colOff>
      <xdr:row>663</xdr:row>
      <xdr:rowOff>1868805</xdr:rowOff>
    </xdr:to>
    <xdr:pic>
      <xdr:nvPicPr>
        <xdr:cNvPr id="552" name="图片 551">
          <a:extLst>
            <a:ext uri="{FF2B5EF4-FFF2-40B4-BE49-F238E27FC236}">
              <a16:creationId xmlns:a16="http://schemas.microsoft.com/office/drawing/2014/main" id="{00000000-0008-0000-4400-000028020000}"/>
            </a:ext>
          </a:extLst>
        </xdr:cNvPr>
        <xdr:cNvPicPr>
          <a:picLocks noChangeAspect="1"/>
        </xdr:cNvPicPr>
      </xdr:nvPicPr>
      <xdr:blipFill>
        <a:blip xmlns:r="http://schemas.openxmlformats.org/officeDocument/2006/relationships" r:embed="rId418"/>
        <a:stretch>
          <a:fillRect/>
        </a:stretch>
      </xdr:blipFill>
      <xdr:spPr>
        <a:xfrm>
          <a:off x="77470" y="1218672315"/>
          <a:ext cx="2009140" cy="1823085"/>
        </a:xfrm>
        <a:prstGeom prst="rect">
          <a:avLst/>
        </a:prstGeom>
        <a:noFill/>
        <a:ln w="9525">
          <a:noFill/>
        </a:ln>
      </xdr:spPr>
    </xdr:pic>
    <xdr:clientData/>
  </xdr:twoCellAnchor>
  <xdr:twoCellAnchor editAs="oneCell">
    <xdr:from>
      <xdr:col>0</xdr:col>
      <xdr:colOff>9525</xdr:colOff>
      <xdr:row>662</xdr:row>
      <xdr:rowOff>148590</xdr:rowOff>
    </xdr:from>
    <xdr:to>
      <xdr:col>0</xdr:col>
      <xdr:colOff>2125345</xdr:colOff>
      <xdr:row>662</xdr:row>
      <xdr:rowOff>1786890</xdr:rowOff>
    </xdr:to>
    <xdr:pic>
      <xdr:nvPicPr>
        <xdr:cNvPr id="553" name="图片 552">
          <a:extLst>
            <a:ext uri="{FF2B5EF4-FFF2-40B4-BE49-F238E27FC236}">
              <a16:creationId xmlns:a16="http://schemas.microsoft.com/office/drawing/2014/main" id="{00000000-0008-0000-4400-000029020000}"/>
            </a:ext>
          </a:extLst>
        </xdr:cNvPr>
        <xdr:cNvPicPr>
          <a:picLocks noChangeAspect="1"/>
        </xdr:cNvPicPr>
      </xdr:nvPicPr>
      <xdr:blipFill>
        <a:blip xmlns:r="http://schemas.openxmlformats.org/officeDocument/2006/relationships" r:embed="rId419"/>
        <a:stretch>
          <a:fillRect/>
        </a:stretch>
      </xdr:blipFill>
      <xdr:spPr>
        <a:xfrm>
          <a:off x="9525" y="1216870185"/>
          <a:ext cx="2115820" cy="1638300"/>
        </a:xfrm>
        <a:prstGeom prst="rect">
          <a:avLst/>
        </a:prstGeom>
        <a:noFill/>
        <a:ln w="9525">
          <a:noFill/>
        </a:ln>
      </xdr:spPr>
    </xdr:pic>
    <xdr:clientData/>
  </xdr:twoCellAnchor>
  <xdr:twoCellAnchor editAs="oneCell">
    <xdr:from>
      <xdr:col>0</xdr:col>
      <xdr:colOff>635</xdr:colOff>
      <xdr:row>665</xdr:row>
      <xdr:rowOff>173990</xdr:rowOff>
    </xdr:from>
    <xdr:to>
      <xdr:col>0</xdr:col>
      <xdr:colOff>2124710</xdr:colOff>
      <xdr:row>665</xdr:row>
      <xdr:rowOff>1763395</xdr:rowOff>
    </xdr:to>
    <xdr:pic>
      <xdr:nvPicPr>
        <xdr:cNvPr id="567" name="图片 566">
          <a:extLst>
            <a:ext uri="{FF2B5EF4-FFF2-40B4-BE49-F238E27FC236}">
              <a16:creationId xmlns:a16="http://schemas.microsoft.com/office/drawing/2014/main" id="{00000000-0008-0000-4400-000037020000}"/>
            </a:ext>
          </a:extLst>
        </xdr:cNvPr>
        <xdr:cNvPicPr>
          <a:picLocks noChangeAspect="1"/>
        </xdr:cNvPicPr>
      </xdr:nvPicPr>
      <xdr:blipFill>
        <a:blip xmlns:r="http://schemas.openxmlformats.org/officeDocument/2006/relationships" r:embed="rId420"/>
        <a:stretch>
          <a:fillRect/>
        </a:stretch>
      </xdr:blipFill>
      <xdr:spPr>
        <a:xfrm>
          <a:off x="635" y="1222610585"/>
          <a:ext cx="2124075" cy="1589405"/>
        </a:xfrm>
        <a:prstGeom prst="rect">
          <a:avLst/>
        </a:prstGeom>
        <a:noFill/>
        <a:ln w="9525">
          <a:noFill/>
        </a:ln>
      </xdr:spPr>
    </xdr:pic>
    <xdr:clientData/>
  </xdr:twoCellAnchor>
  <xdr:twoCellAnchor editAs="oneCell">
    <xdr:from>
      <xdr:col>0</xdr:col>
      <xdr:colOff>19050</xdr:colOff>
      <xdr:row>666</xdr:row>
      <xdr:rowOff>148590</xdr:rowOff>
    </xdr:from>
    <xdr:to>
      <xdr:col>0</xdr:col>
      <xdr:colOff>2104390</xdr:colOff>
      <xdr:row>666</xdr:row>
      <xdr:rowOff>1831340</xdr:rowOff>
    </xdr:to>
    <xdr:pic>
      <xdr:nvPicPr>
        <xdr:cNvPr id="568" name="图片 567">
          <a:extLst>
            <a:ext uri="{FF2B5EF4-FFF2-40B4-BE49-F238E27FC236}">
              <a16:creationId xmlns:a16="http://schemas.microsoft.com/office/drawing/2014/main" id="{00000000-0008-0000-4400-000038020000}"/>
            </a:ext>
          </a:extLst>
        </xdr:cNvPr>
        <xdr:cNvPicPr>
          <a:picLocks noChangeAspect="1"/>
        </xdr:cNvPicPr>
      </xdr:nvPicPr>
      <xdr:blipFill>
        <a:blip xmlns:r="http://schemas.openxmlformats.org/officeDocument/2006/relationships" r:embed="rId421"/>
        <a:stretch>
          <a:fillRect/>
        </a:stretch>
      </xdr:blipFill>
      <xdr:spPr>
        <a:xfrm>
          <a:off x="19050" y="1224490185"/>
          <a:ext cx="2085340" cy="1682750"/>
        </a:xfrm>
        <a:prstGeom prst="rect">
          <a:avLst/>
        </a:prstGeom>
        <a:noFill/>
        <a:ln w="9525">
          <a:noFill/>
        </a:ln>
      </xdr:spPr>
    </xdr:pic>
    <xdr:clientData/>
  </xdr:twoCellAnchor>
  <xdr:twoCellAnchor editAs="oneCell">
    <xdr:from>
      <xdr:col>0</xdr:col>
      <xdr:colOff>9525</xdr:colOff>
      <xdr:row>667</xdr:row>
      <xdr:rowOff>54610</xdr:rowOff>
    </xdr:from>
    <xdr:to>
      <xdr:col>0</xdr:col>
      <xdr:colOff>2146935</xdr:colOff>
      <xdr:row>667</xdr:row>
      <xdr:rowOff>1853565</xdr:rowOff>
    </xdr:to>
    <xdr:pic>
      <xdr:nvPicPr>
        <xdr:cNvPr id="569" name="图片 568">
          <a:extLst>
            <a:ext uri="{FF2B5EF4-FFF2-40B4-BE49-F238E27FC236}">
              <a16:creationId xmlns:a16="http://schemas.microsoft.com/office/drawing/2014/main" id="{00000000-0008-0000-4400-000039020000}"/>
            </a:ext>
          </a:extLst>
        </xdr:cNvPr>
        <xdr:cNvPicPr>
          <a:picLocks noChangeAspect="1"/>
        </xdr:cNvPicPr>
      </xdr:nvPicPr>
      <xdr:blipFill>
        <a:blip xmlns:r="http://schemas.openxmlformats.org/officeDocument/2006/relationships" r:embed="rId422"/>
        <a:stretch>
          <a:fillRect/>
        </a:stretch>
      </xdr:blipFill>
      <xdr:spPr>
        <a:xfrm>
          <a:off x="9525" y="1226301205"/>
          <a:ext cx="2137410" cy="1798955"/>
        </a:xfrm>
        <a:prstGeom prst="rect">
          <a:avLst/>
        </a:prstGeom>
        <a:noFill/>
        <a:ln w="9525">
          <a:noFill/>
        </a:ln>
      </xdr:spPr>
    </xdr:pic>
    <xdr:clientData/>
  </xdr:twoCellAnchor>
  <xdr:twoCellAnchor editAs="oneCell">
    <xdr:from>
      <xdr:col>0</xdr:col>
      <xdr:colOff>9525</xdr:colOff>
      <xdr:row>668</xdr:row>
      <xdr:rowOff>302260</xdr:rowOff>
    </xdr:from>
    <xdr:to>
      <xdr:col>0</xdr:col>
      <xdr:colOff>2154555</xdr:colOff>
      <xdr:row>668</xdr:row>
      <xdr:rowOff>1661795</xdr:rowOff>
    </xdr:to>
    <xdr:pic>
      <xdr:nvPicPr>
        <xdr:cNvPr id="570" name="ID_AD64CDE5931F4AC0A1C6A289ECBC9480" descr="7951645011f4f14a8db087f2f4ef7e7">
          <a:extLst>
            <a:ext uri="{FF2B5EF4-FFF2-40B4-BE49-F238E27FC236}">
              <a16:creationId xmlns:a16="http://schemas.microsoft.com/office/drawing/2014/main" id="{00000000-0008-0000-4400-00003A020000}"/>
            </a:ext>
          </a:extLst>
        </xdr:cNvPr>
        <xdr:cNvPicPr>
          <a:picLocks noChangeAspect="1"/>
        </xdr:cNvPicPr>
      </xdr:nvPicPr>
      <xdr:blipFill>
        <a:blip xmlns:r="http://schemas.openxmlformats.org/officeDocument/2006/relationships" r:embed="rId423"/>
        <a:stretch>
          <a:fillRect/>
        </a:stretch>
      </xdr:blipFill>
      <xdr:spPr>
        <a:xfrm>
          <a:off x="9525" y="1228453855"/>
          <a:ext cx="2145030" cy="1359535"/>
        </a:xfrm>
        <a:prstGeom prst="rect">
          <a:avLst/>
        </a:prstGeom>
      </xdr:spPr>
    </xdr:pic>
    <xdr:clientData/>
  </xdr:twoCellAnchor>
  <xdr:twoCellAnchor editAs="oneCell">
    <xdr:from>
      <xdr:col>0</xdr:col>
      <xdr:colOff>19050</xdr:colOff>
      <xdr:row>669</xdr:row>
      <xdr:rowOff>186690</xdr:rowOff>
    </xdr:from>
    <xdr:to>
      <xdr:col>0</xdr:col>
      <xdr:colOff>2145030</xdr:colOff>
      <xdr:row>669</xdr:row>
      <xdr:rowOff>1795145</xdr:rowOff>
    </xdr:to>
    <xdr:pic>
      <xdr:nvPicPr>
        <xdr:cNvPr id="571" name="图片 570">
          <a:extLst>
            <a:ext uri="{FF2B5EF4-FFF2-40B4-BE49-F238E27FC236}">
              <a16:creationId xmlns:a16="http://schemas.microsoft.com/office/drawing/2014/main" id="{00000000-0008-0000-4400-00003B020000}"/>
            </a:ext>
          </a:extLst>
        </xdr:cNvPr>
        <xdr:cNvPicPr>
          <a:picLocks noChangeAspect="1"/>
        </xdr:cNvPicPr>
      </xdr:nvPicPr>
      <xdr:blipFill>
        <a:blip xmlns:r="http://schemas.openxmlformats.org/officeDocument/2006/relationships" r:embed="rId424"/>
        <a:stretch>
          <a:fillRect/>
        </a:stretch>
      </xdr:blipFill>
      <xdr:spPr>
        <a:xfrm>
          <a:off x="19050" y="1230243285"/>
          <a:ext cx="2125980" cy="1608455"/>
        </a:xfrm>
        <a:prstGeom prst="rect">
          <a:avLst/>
        </a:prstGeom>
        <a:noFill/>
        <a:ln w="9525">
          <a:noFill/>
        </a:ln>
      </xdr:spPr>
    </xdr:pic>
    <xdr:clientData/>
  </xdr:twoCellAnchor>
  <xdr:twoCellAnchor editAs="oneCell">
    <xdr:from>
      <xdr:col>0</xdr:col>
      <xdr:colOff>9525</xdr:colOff>
      <xdr:row>670</xdr:row>
      <xdr:rowOff>224790</xdr:rowOff>
    </xdr:from>
    <xdr:to>
      <xdr:col>0</xdr:col>
      <xdr:colOff>2129155</xdr:colOff>
      <xdr:row>670</xdr:row>
      <xdr:rowOff>1718310</xdr:rowOff>
    </xdr:to>
    <xdr:pic>
      <xdr:nvPicPr>
        <xdr:cNvPr id="572" name="图片 571">
          <a:extLst>
            <a:ext uri="{FF2B5EF4-FFF2-40B4-BE49-F238E27FC236}">
              <a16:creationId xmlns:a16="http://schemas.microsoft.com/office/drawing/2014/main" id="{00000000-0008-0000-4400-00003C020000}"/>
            </a:ext>
          </a:extLst>
        </xdr:cNvPr>
        <xdr:cNvPicPr>
          <a:picLocks noChangeAspect="1"/>
        </xdr:cNvPicPr>
      </xdr:nvPicPr>
      <xdr:blipFill>
        <a:blip xmlns:r="http://schemas.openxmlformats.org/officeDocument/2006/relationships" r:embed="rId425"/>
        <a:stretch>
          <a:fillRect/>
        </a:stretch>
      </xdr:blipFill>
      <xdr:spPr>
        <a:xfrm>
          <a:off x="9525" y="1232186385"/>
          <a:ext cx="2119630" cy="1493520"/>
        </a:xfrm>
        <a:prstGeom prst="rect">
          <a:avLst/>
        </a:prstGeom>
        <a:noFill/>
        <a:ln w="9525">
          <a:noFill/>
        </a:ln>
      </xdr:spPr>
    </xdr:pic>
    <xdr:clientData/>
  </xdr:twoCellAnchor>
  <xdr:twoCellAnchor editAs="oneCell">
    <xdr:from>
      <xdr:col>0</xdr:col>
      <xdr:colOff>9525</xdr:colOff>
      <xdr:row>673</xdr:row>
      <xdr:rowOff>92075</xdr:rowOff>
    </xdr:from>
    <xdr:to>
      <xdr:col>0</xdr:col>
      <xdr:colOff>2101850</xdr:colOff>
      <xdr:row>673</xdr:row>
      <xdr:rowOff>1803400</xdr:rowOff>
    </xdr:to>
    <xdr:pic>
      <xdr:nvPicPr>
        <xdr:cNvPr id="573" name="ID_4542E9EE3DD949F38C62A49AF2884C0B" descr="7aa39ec204dd391ccc3d562c21d2b4f">
          <a:extLst>
            <a:ext uri="{FF2B5EF4-FFF2-40B4-BE49-F238E27FC236}">
              <a16:creationId xmlns:a16="http://schemas.microsoft.com/office/drawing/2014/main" id="{00000000-0008-0000-4400-00003D020000}"/>
            </a:ext>
          </a:extLst>
        </xdr:cNvPr>
        <xdr:cNvPicPr>
          <a:picLocks noChangeAspect="1"/>
        </xdr:cNvPicPr>
      </xdr:nvPicPr>
      <xdr:blipFill>
        <a:blip xmlns:r="http://schemas.openxmlformats.org/officeDocument/2006/relationships" r:embed="rId426"/>
        <a:stretch>
          <a:fillRect/>
        </a:stretch>
      </xdr:blipFill>
      <xdr:spPr>
        <a:xfrm>
          <a:off x="9525" y="1237768670"/>
          <a:ext cx="2092325" cy="1711325"/>
        </a:xfrm>
        <a:prstGeom prst="rect">
          <a:avLst/>
        </a:prstGeom>
      </xdr:spPr>
    </xdr:pic>
    <xdr:clientData/>
  </xdr:twoCellAnchor>
  <xdr:twoCellAnchor editAs="oneCell">
    <xdr:from>
      <xdr:col>0</xdr:col>
      <xdr:colOff>635</xdr:colOff>
      <xdr:row>672</xdr:row>
      <xdr:rowOff>78105</xdr:rowOff>
    </xdr:from>
    <xdr:to>
      <xdr:col>0</xdr:col>
      <xdr:colOff>2138680</xdr:colOff>
      <xdr:row>672</xdr:row>
      <xdr:rowOff>1829435</xdr:rowOff>
    </xdr:to>
    <xdr:pic>
      <xdr:nvPicPr>
        <xdr:cNvPr id="574" name="图片 573">
          <a:extLst>
            <a:ext uri="{FF2B5EF4-FFF2-40B4-BE49-F238E27FC236}">
              <a16:creationId xmlns:a16="http://schemas.microsoft.com/office/drawing/2014/main" id="{00000000-0008-0000-4400-00003E020000}"/>
            </a:ext>
          </a:extLst>
        </xdr:cNvPr>
        <xdr:cNvPicPr>
          <a:picLocks noChangeAspect="1"/>
        </xdr:cNvPicPr>
      </xdr:nvPicPr>
      <xdr:blipFill>
        <a:blip xmlns:r="http://schemas.openxmlformats.org/officeDocument/2006/relationships" r:embed="rId427"/>
        <a:stretch>
          <a:fillRect/>
        </a:stretch>
      </xdr:blipFill>
      <xdr:spPr>
        <a:xfrm>
          <a:off x="635" y="1235849700"/>
          <a:ext cx="2138045" cy="1751330"/>
        </a:xfrm>
        <a:prstGeom prst="rect">
          <a:avLst/>
        </a:prstGeom>
        <a:noFill/>
        <a:ln w="9525">
          <a:noFill/>
        </a:ln>
      </xdr:spPr>
    </xdr:pic>
    <xdr:clientData/>
  </xdr:twoCellAnchor>
  <xdr:twoCellAnchor editAs="oneCell">
    <xdr:from>
      <xdr:col>0</xdr:col>
      <xdr:colOff>635</xdr:colOff>
      <xdr:row>671</xdr:row>
      <xdr:rowOff>116205</xdr:rowOff>
    </xdr:from>
    <xdr:to>
      <xdr:col>0</xdr:col>
      <xdr:colOff>2128520</xdr:colOff>
      <xdr:row>671</xdr:row>
      <xdr:rowOff>1793240</xdr:rowOff>
    </xdr:to>
    <xdr:pic>
      <xdr:nvPicPr>
        <xdr:cNvPr id="575" name="图片 574">
          <a:extLst>
            <a:ext uri="{FF2B5EF4-FFF2-40B4-BE49-F238E27FC236}">
              <a16:creationId xmlns:a16="http://schemas.microsoft.com/office/drawing/2014/main" id="{00000000-0008-0000-4400-00003F020000}"/>
            </a:ext>
          </a:extLst>
        </xdr:cNvPr>
        <xdr:cNvPicPr>
          <a:picLocks noChangeAspect="1"/>
        </xdr:cNvPicPr>
      </xdr:nvPicPr>
      <xdr:blipFill>
        <a:blip xmlns:r="http://schemas.openxmlformats.org/officeDocument/2006/relationships" r:embed="rId428"/>
        <a:stretch>
          <a:fillRect/>
        </a:stretch>
      </xdr:blipFill>
      <xdr:spPr>
        <a:xfrm>
          <a:off x="635" y="1233982800"/>
          <a:ext cx="2127885" cy="1677035"/>
        </a:xfrm>
        <a:prstGeom prst="rect">
          <a:avLst/>
        </a:prstGeom>
        <a:noFill/>
        <a:ln w="9525">
          <a:noFill/>
        </a:ln>
      </xdr:spPr>
    </xdr:pic>
    <xdr:clientData/>
  </xdr:twoCellAnchor>
  <xdr:twoCellAnchor editAs="oneCell">
    <xdr:from>
      <xdr:col>0</xdr:col>
      <xdr:colOff>19685</xdr:colOff>
      <xdr:row>674</xdr:row>
      <xdr:rowOff>104775</xdr:rowOff>
    </xdr:from>
    <xdr:to>
      <xdr:col>0</xdr:col>
      <xdr:colOff>2136140</xdr:colOff>
      <xdr:row>674</xdr:row>
      <xdr:rowOff>1820545</xdr:rowOff>
    </xdr:to>
    <xdr:pic>
      <xdr:nvPicPr>
        <xdr:cNvPr id="576" name="图片 575">
          <a:extLst>
            <a:ext uri="{FF2B5EF4-FFF2-40B4-BE49-F238E27FC236}">
              <a16:creationId xmlns:a16="http://schemas.microsoft.com/office/drawing/2014/main" id="{00000000-0008-0000-4400-000040020000}"/>
            </a:ext>
          </a:extLst>
        </xdr:cNvPr>
        <xdr:cNvPicPr>
          <a:picLocks noChangeAspect="1"/>
        </xdr:cNvPicPr>
      </xdr:nvPicPr>
      <xdr:blipFill>
        <a:blip xmlns:r="http://schemas.openxmlformats.org/officeDocument/2006/relationships" r:embed="rId429"/>
        <a:stretch>
          <a:fillRect/>
        </a:stretch>
      </xdr:blipFill>
      <xdr:spPr>
        <a:xfrm>
          <a:off x="19685" y="1239686370"/>
          <a:ext cx="2116455" cy="1715770"/>
        </a:xfrm>
        <a:prstGeom prst="rect">
          <a:avLst/>
        </a:prstGeom>
        <a:noFill/>
        <a:ln w="9525">
          <a:noFill/>
        </a:ln>
      </xdr:spPr>
    </xdr:pic>
    <xdr:clientData/>
  </xdr:twoCellAnchor>
  <xdr:twoCellAnchor editAs="oneCell">
    <xdr:from>
      <xdr:col>0</xdr:col>
      <xdr:colOff>635</xdr:colOff>
      <xdr:row>675</xdr:row>
      <xdr:rowOff>96520</xdr:rowOff>
    </xdr:from>
    <xdr:to>
      <xdr:col>0</xdr:col>
      <xdr:colOff>2119630</xdr:colOff>
      <xdr:row>675</xdr:row>
      <xdr:rowOff>1833245</xdr:rowOff>
    </xdr:to>
    <xdr:pic>
      <xdr:nvPicPr>
        <xdr:cNvPr id="577" name="图片 576">
          <a:extLst>
            <a:ext uri="{FF2B5EF4-FFF2-40B4-BE49-F238E27FC236}">
              <a16:creationId xmlns:a16="http://schemas.microsoft.com/office/drawing/2014/main" id="{00000000-0008-0000-4400-000041020000}"/>
            </a:ext>
          </a:extLst>
        </xdr:cNvPr>
        <xdr:cNvPicPr>
          <a:picLocks noChangeAspect="1"/>
        </xdr:cNvPicPr>
      </xdr:nvPicPr>
      <xdr:blipFill>
        <a:blip xmlns:r="http://schemas.openxmlformats.org/officeDocument/2006/relationships" r:embed="rId430"/>
        <a:stretch>
          <a:fillRect/>
        </a:stretch>
      </xdr:blipFill>
      <xdr:spPr>
        <a:xfrm>
          <a:off x="635" y="1241583115"/>
          <a:ext cx="2118995" cy="1736725"/>
        </a:xfrm>
        <a:prstGeom prst="rect">
          <a:avLst/>
        </a:prstGeom>
        <a:noFill/>
        <a:ln w="9525">
          <a:noFill/>
        </a:ln>
      </xdr:spPr>
    </xdr:pic>
    <xdr:clientData/>
  </xdr:twoCellAnchor>
  <xdr:twoCellAnchor editAs="oneCell">
    <xdr:from>
      <xdr:col>0</xdr:col>
      <xdr:colOff>635</xdr:colOff>
      <xdr:row>676</xdr:row>
      <xdr:rowOff>117475</xdr:rowOff>
    </xdr:from>
    <xdr:to>
      <xdr:col>0</xdr:col>
      <xdr:colOff>2136140</xdr:colOff>
      <xdr:row>676</xdr:row>
      <xdr:rowOff>1825625</xdr:rowOff>
    </xdr:to>
    <xdr:pic>
      <xdr:nvPicPr>
        <xdr:cNvPr id="578" name="图片 577">
          <a:extLst>
            <a:ext uri="{FF2B5EF4-FFF2-40B4-BE49-F238E27FC236}">
              <a16:creationId xmlns:a16="http://schemas.microsoft.com/office/drawing/2014/main" id="{00000000-0008-0000-4400-000042020000}"/>
            </a:ext>
          </a:extLst>
        </xdr:cNvPr>
        <xdr:cNvPicPr>
          <a:picLocks noChangeAspect="1"/>
        </xdr:cNvPicPr>
      </xdr:nvPicPr>
      <xdr:blipFill>
        <a:blip xmlns:r="http://schemas.openxmlformats.org/officeDocument/2006/relationships" r:embed="rId431"/>
        <a:stretch>
          <a:fillRect/>
        </a:stretch>
      </xdr:blipFill>
      <xdr:spPr>
        <a:xfrm>
          <a:off x="635" y="1243509070"/>
          <a:ext cx="2135505" cy="1708150"/>
        </a:xfrm>
        <a:prstGeom prst="rect">
          <a:avLst/>
        </a:prstGeom>
        <a:noFill/>
        <a:ln w="9525">
          <a:noFill/>
        </a:ln>
      </xdr:spPr>
    </xdr:pic>
    <xdr:clientData/>
  </xdr:twoCellAnchor>
  <xdr:twoCellAnchor editAs="oneCell">
    <xdr:from>
      <xdr:col>0</xdr:col>
      <xdr:colOff>635</xdr:colOff>
      <xdr:row>678</xdr:row>
      <xdr:rowOff>125730</xdr:rowOff>
    </xdr:from>
    <xdr:to>
      <xdr:col>0</xdr:col>
      <xdr:colOff>2136775</xdr:colOff>
      <xdr:row>678</xdr:row>
      <xdr:rowOff>1812925</xdr:rowOff>
    </xdr:to>
    <xdr:pic>
      <xdr:nvPicPr>
        <xdr:cNvPr id="579" name="图片 578">
          <a:extLst>
            <a:ext uri="{FF2B5EF4-FFF2-40B4-BE49-F238E27FC236}">
              <a16:creationId xmlns:a16="http://schemas.microsoft.com/office/drawing/2014/main" id="{00000000-0008-0000-4400-000043020000}"/>
            </a:ext>
          </a:extLst>
        </xdr:cNvPr>
        <xdr:cNvPicPr>
          <a:picLocks noChangeAspect="1"/>
        </xdr:cNvPicPr>
      </xdr:nvPicPr>
      <xdr:blipFill>
        <a:blip xmlns:r="http://schemas.openxmlformats.org/officeDocument/2006/relationships" r:embed="rId432"/>
        <a:stretch>
          <a:fillRect/>
        </a:stretch>
      </xdr:blipFill>
      <xdr:spPr>
        <a:xfrm>
          <a:off x="635" y="1247327325"/>
          <a:ext cx="2136140" cy="1687195"/>
        </a:xfrm>
        <a:prstGeom prst="rect">
          <a:avLst/>
        </a:prstGeom>
        <a:noFill/>
        <a:ln w="9525">
          <a:noFill/>
        </a:ln>
      </xdr:spPr>
    </xdr:pic>
    <xdr:clientData/>
  </xdr:twoCellAnchor>
  <xdr:twoCellAnchor editAs="oneCell">
    <xdr:from>
      <xdr:col>0</xdr:col>
      <xdr:colOff>9525</xdr:colOff>
      <xdr:row>677</xdr:row>
      <xdr:rowOff>205740</xdr:rowOff>
    </xdr:from>
    <xdr:to>
      <xdr:col>0</xdr:col>
      <xdr:colOff>2140585</xdr:colOff>
      <xdr:row>677</xdr:row>
      <xdr:rowOff>1794510</xdr:rowOff>
    </xdr:to>
    <xdr:pic>
      <xdr:nvPicPr>
        <xdr:cNvPr id="580" name="图片 579">
          <a:extLst>
            <a:ext uri="{FF2B5EF4-FFF2-40B4-BE49-F238E27FC236}">
              <a16:creationId xmlns:a16="http://schemas.microsoft.com/office/drawing/2014/main" id="{00000000-0008-0000-4400-000044020000}"/>
            </a:ext>
          </a:extLst>
        </xdr:cNvPr>
        <xdr:cNvPicPr>
          <a:picLocks noChangeAspect="1"/>
        </xdr:cNvPicPr>
      </xdr:nvPicPr>
      <xdr:blipFill>
        <a:blip xmlns:r="http://schemas.openxmlformats.org/officeDocument/2006/relationships" r:embed="rId433"/>
        <a:stretch>
          <a:fillRect/>
        </a:stretch>
      </xdr:blipFill>
      <xdr:spPr>
        <a:xfrm>
          <a:off x="9525" y="1245502335"/>
          <a:ext cx="2131060" cy="1588770"/>
        </a:xfrm>
        <a:prstGeom prst="rect">
          <a:avLst/>
        </a:prstGeom>
        <a:noFill/>
        <a:ln w="9525">
          <a:noFill/>
        </a:ln>
      </xdr:spPr>
    </xdr:pic>
    <xdr:clientData/>
  </xdr:twoCellAnchor>
  <xdr:twoCellAnchor editAs="oneCell">
    <xdr:from>
      <xdr:col>0</xdr:col>
      <xdr:colOff>635</xdr:colOff>
      <xdr:row>702</xdr:row>
      <xdr:rowOff>206375</xdr:rowOff>
    </xdr:from>
    <xdr:to>
      <xdr:col>0</xdr:col>
      <xdr:colOff>2145665</xdr:colOff>
      <xdr:row>702</xdr:row>
      <xdr:rowOff>1704340</xdr:rowOff>
    </xdr:to>
    <xdr:pic>
      <xdr:nvPicPr>
        <xdr:cNvPr id="581" name="ID_54C2416CBF1E4AD1A908F46880C35A34" descr="13891f98b7e878dc3481eda2cc8f57c">
          <a:extLst>
            <a:ext uri="{FF2B5EF4-FFF2-40B4-BE49-F238E27FC236}">
              <a16:creationId xmlns:a16="http://schemas.microsoft.com/office/drawing/2014/main" id="{00000000-0008-0000-4400-000045020000}"/>
            </a:ext>
          </a:extLst>
        </xdr:cNvPr>
        <xdr:cNvPicPr>
          <a:picLocks noChangeAspect="1"/>
        </xdr:cNvPicPr>
      </xdr:nvPicPr>
      <xdr:blipFill>
        <a:blip xmlns:r="http://schemas.openxmlformats.org/officeDocument/2006/relationships" r:embed="rId434"/>
        <a:stretch>
          <a:fillRect/>
        </a:stretch>
      </xdr:blipFill>
      <xdr:spPr>
        <a:xfrm>
          <a:off x="635" y="1291165820"/>
          <a:ext cx="2145030" cy="1497965"/>
        </a:xfrm>
        <a:prstGeom prst="rect">
          <a:avLst/>
        </a:prstGeom>
      </xdr:spPr>
    </xdr:pic>
    <xdr:clientData/>
  </xdr:twoCellAnchor>
  <xdr:twoCellAnchor editAs="oneCell">
    <xdr:from>
      <xdr:col>0</xdr:col>
      <xdr:colOff>9525</xdr:colOff>
      <xdr:row>704</xdr:row>
      <xdr:rowOff>149225</xdr:rowOff>
    </xdr:from>
    <xdr:to>
      <xdr:col>0</xdr:col>
      <xdr:colOff>2127250</xdr:colOff>
      <xdr:row>704</xdr:row>
      <xdr:rowOff>1726565</xdr:rowOff>
    </xdr:to>
    <xdr:pic>
      <xdr:nvPicPr>
        <xdr:cNvPr id="582" name="ID_4A43E29EEF8D4013B9D3D5D1C43FDAE3" descr="6f4b112454fe30c443594769cc1cf0b">
          <a:extLst>
            <a:ext uri="{FF2B5EF4-FFF2-40B4-BE49-F238E27FC236}">
              <a16:creationId xmlns:a16="http://schemas.microsoft.com/office/drawing/2014/main" id="{00000000-0008-0000-4400-000046020000}"/>
            </a:ext>
          </a:extLst>
        </xdr:cNvPr>
        <xdr:cNvPicPr>
          <a:picLocks noChangeAspect="1"/>
        </xdr:cNvPicPr>
      </xdr:nvPicPr>
      <xdr:blipFill>
        <a:blip xmlns:r="http://schemas.openxmlformats.org/officeDocument/2006/relationships" r:embed="rId435"/>
        <a:stretch>
          <a:fillRect/>
        </a:stretch>
      </xdr:blipFill>
      <xdr:spPr>
        <a:xfrm>
          <a:off x="9525" y="1294918670"/>
          <a:ext cx="2117725" cy="1577340"/>
        </a:xfrm>
        <a:prstGeom prst="rect">
          <a:avLst/>
        </a:prstGeom>
      </xdr:spPr>
    </xdr:pic>
    <xdr:clientData/>
  </xdr:twoCellAnchor>
  <xdr:twoCellAnchor editAs="oneCell">
    <xdr:from>
      <xdr:col>0</xdr:col>
      <xdr:colOff>635</xdr:colOff>
      <xdr:row>680</xdr:row>
      <xdr:rowOff>212090</xdr:rowOff>
    </xdr:from>
    <xdr:to>
      <xdr:col>0</xdr:col>
      <xdr:colOff>2107565</xdr:colOff>
      <xdr:row>680</xdr:row>
      <xdr:rowOff>1762760</xdr:rowOff>
    </xdr:to>
    <xdr:pic>
      <xdr:nvPicPr>
        <xdr:cNvPr id="583" name="图片 582">
          <a:extLst>
            <a:ext uri="{FF2B5EF4-FFF2-40B4-BE49-F238E27FC236}">
              <a16:creationId xmlns:a16="http://schemas.microsoft.com/office/drawing/2014/main" id="{00000000-0008-0000-4400-000047020000}"/>
            </a:ext>
          </a:extLst>
        </xdr:cNvPr>
        <xdr:cNvPicPr>
          <a:picLocks noChangeAspect="1"/>
        </xdr:cNvPicPr>
      </xdr:nvPicPr>
      <xdr:blipFill>
        <a:blip xmlns:r="http://schemas.openxmlformats.org/officeDocument/2006/relationships" r:embed="rId436"/>
        <a:stretch>
          <a:fillRect/>
        </a:stretch>
      </xdr:blipFill>
      <xdr:spPr>
        <a:xfrm>
          <a:off x="635" y="1251223685"/>
          <a:ext cx="2106930" cy="1550670"/>
        </a:xfrm>
        <a:prstGeom prst="rect">
          <a:avLst/>
        </a:prstGeom>
        <a:noFill/>
        <a:ln w="9525">
          <a:noFill/>
        </a:ln>
      </xdr:spPr>
    </xdr:pic>
    <xdr:clientData/>
  </xdr:twoCellAnchor>
  <xdr:twoCellAnchor editAs="oneCell">
    <xdr:from>
      <xdr:col>0</xdr:col>
      <xdr:colOff>9525</xdr:colOff>
      <xdr:row>682</xdr:row>
      <xdr:rowOff>153035</xdr:rowOff>
    </xdr:from>
    <xdr:to>
      <xdr:col>0</xdr:col>
      <xdr:colOff>2118360</xdr:colOff>
      <xdr:row>682</xdr:row>
      <xdr:rowOff>1742440</xdr:rowOff>
    </xdr:to>
    <xdr:pic>
      <xdr:nvPicPr>
        <xdr:cNvPr id="584" name="图片 583">
          <a:extLst>
            <a:ext uri="{FF2B5EF4-FFF2-40B4-BE49-F238E27FC236}">
              <a16:creationId xmlns:a16="http://schemas.microsoft.com/office/drawing/2014/main" id="{00000000-0008-0000-4400-000048020000}"/>
            </a:ext>
          </a:extLst>
        </xdr:cNvPr>
        <xdr:cNvPicPr>
          <a:picLocks noChangeAspect="1"/>
        </xdr:cNvPicPr>
      </xdr:nvPicPr>
      <xdr:blipFill>
        <a:blip xmlns:r="http://schemas.openxmlformats.org/officeDocument/2006/relationships" r:embed="rId437"/>
        <a:stretch>
          <a:fillRect/>
        </a:stretch>
      </xdr:blipFill>
      <xdr:spPr>
        <a:xfrm>
          <a:off x="9525" y="1254974630"/>
          <a:ext cx="2108835" cy="1589405"/>
        </a:xfrm>
        <a:prstGeom prst="rect">
          <a:avLst/>
        </a:prstGeom>
        <a:noFill/>
        <a:ln w="9525">
          <a:noFill/>
        </a:ln>
      </xdr:spPr>
    </xdr:pic>
    <xdr:clientData/>
  </xdr:twoCellAnchor>
  <xdr:twoCellAnchor editAs="oneCell">
    <xdr:from>
      <xdr:col>0</xdr:col>
      <xdr:colOff>9525</xdr:colOff>
      <xdr:row>681</xdr:row>
      <xdr:rowOff>163195</xdr:rowOff>
    </xdr:from>
    <xdr:to>
      <xdr:col>0</xdr:col>
      <xdr:colOff>2146300</xdr:colOff>
      <xdr:row>681</xdr:row>
      <xdr:rowOff>1769110</xdr:rowOff>
    </xdr:to>
    <xdr:pic>
      <xdr:nvPicPr>
        <xdr:cNvPr id="585" name="图片 584">
          <a:extLst>
            <a:ext uri="{FF2B5EF4-FFF2-40B4-BE49-F238E27FC236}">
              <a16:creationId xmlns:a16="http://schemas.microsoft.com/office/drawing/2014/main" id="{00000000-0008-0000-4400-000049020000}"/>
            </a:ext>
          </a:extLst>
        </xdr:cNvPr>
        <xdr:cNvPicPr>
          <a:picLocks noChangeAspect="1"/>
        </xdr:cNvPicPr>
      </xdr:nvPicPr>
      <xdr:blipFill>
        <a:blip xmlns:r="http://schemas.openxmlformats.org/officeDocument/2006/relationships" r:embed="rId438"/>
        <a:stretch>
          <a:fillRect/>
        </a:stretch>
      </xdr:blipFill>
      <xdr:spPr>
        <a:xfrm>
          <a:off x="9525" y="1253079790"/>
          <a:ext cx="2136775" cy="1605915"/>
        </a:xfrm>
        <a:prstGeom prst="rect">
          <a:avLst/>
        </a:prstGeom>
        <a:noFill/>
        <a:ln w="9525">
          <a:noFill/>
        </a:ln>
      </xdr:spPr>
    </xdr:pic>
    <xdr:clientData/>
  </xdr:twoCellAnchor>
  <xdr:twoCellAnchor editAs="oneCell">
    <xdr:from>
      <xdr:col>0</xdr:col>
      <xdr:colOff>26035</xdr:colOff>
      <xdr:row>679</xdr:row>
      <xdr:rowOff>110490</xdr:rowOff>
    </xdr:from>
    <xdr:to>
      <xdr:col>0</xdr:col>
      <xdr:colOff>2150745</xdr:colOff>
      <xdr:row>679</xdr:row>
      <xdr:rowOff>1747520</xdr:rowOff>
    </xdr:to>
    <xdr:pic>
      <xdr:nvPicPr>
        <xdr:cNvPr id="586" name="图片 585">
          <a:extLst>
            <a:ext uri="{FF2B5EF4-FFF2-40B4-BE49-F238E27FC236}">
              <a16:creationId xmlns:a16="http://schemas.microsoft.com/office/drawing/2014/main" id="{00000000-0008-0000-4400-00004A020000}"/>
            </a:ext>
          </a:extLst>
        </xdr:cNvPr>
        <xdr:cNvPicPr>
          <a:picLocks noChangeAspect="1"/>
        </xdr:cNvPicPr>
      </xdr:nvPicPr>
      <xdr:blipFill>
        <a:blip xmlns:r="http://schemas.openxmlformats.org/officeDocument/2006/relationships" r:embed="rId439"/>
        <a:stretch>
          <a:fillRect/>
        </a:stretch>
      </xdr:blipFill>
      <xdr:spPr>
        <a:xfrm>
          <a:off x="26035" y="1249217085"/>
          <a:ext cx="2124710" cy="1637030"/>
        </a:xfrm>
        <a:prstGeom prst="rect">
          <a:avLst/>
        </a:prstGeom>
        <a:noFill/>
        <a:ln w="9525">
          <a:noFill/>
        </a:ln>
      </xdr:spPr>
    </xdr:pic>
    <xdr:clientData/>
  </xdr:twoCellAnchor>
  <xdr:twoCellAnchor editAs="oneCell">
    <xdr:from>
      <xdr:col>0</xdr:col>
      <xdr:colOff>635</xdr:colOff>
      <xdr:row>683</xdr:row>
      <xdr:rowOff>153035</xdr:rowOff>
    </xdr:from>
    <xdr:to>
      <xdr:col>0</xdr:col>
      <xdr:colOff>2102485</xdr:colOff>
      <xdr:row>683</xdr:row>
      <xdr:rowOff>1739265</xdr:rowOff>
    </xdr:to>
    <xdr:pic>
      <xdr:nvPicPr>
        <xdr:cNvPr id="587" name="图片 586">
          <a:extLst>
            <a:ext uri="{FF2B5EF4-FFF2-40B4-BE49-F238E27FC236}">
              <a16:creationId xmlns:a16="http://schemas.microsoft.com/office/drawing/2014/main" id="{00000000-0008-0000-4400-00004B020000}"/>
            </a:ext>
          </a:extLst>
        </xdr:cNvPr>
        <xdr:cNvPicPr>
          <a:picLocks noChangeAspect="1"/>
        </xdr:cNvPicPr>
      </xdr:nvPicPr>
      <xdr:blipFill>
        <a:blip xmlns:r="http://schemas.openxmlformats.org/officeDocument/2006/relationships" r:embed="rId440"/>
        <a:stretch>
          <a:fillRect/>
        </a:stretch>
      </xdr:blipFill>
      <xdr:spPr>
        <a:xfrm>
          <a:off x="635" y="1256879630"/>
          <a:ext cx="2101850" cy="1586230"/>
        </a:xfrm>
        <a:prstGeom prst="rect">
          <a:avLst/>
        </a:prstGeom>
        <a:noFill/>
        <a:ln w="9525">
          <a:noFill/>
        </a:ln>
      </xdr:spPr>
    </xdr:pic>
    <xdr:clientData/>
  </xdr:twoCellAnchor>
  <xdr:twoCellAnchor editAs="oneCell">
    <xdr:from>
      <xdr:col>0</xdr:col>
      <xdr:colOff>9525</xdr:colOff>
      <xdr:row>684</xdr:row>
      <xdr:rowOff>177165</xdr:rowOff>
    </xdr:from>
    <xdr:to>
      <xdr:col>0</xdr:col>
      <xdr:colOff>2118360</xdr:colOff>
      <xdr:row>684</xdr:row>
      <xdr:rowOff>1724660</xdr:rowOff>
    </xdr:to>
    <xdr:pic>
      <xdr:nvPicPr>
        <xdr:cNvPr id="588" name="图片 587">
          <a:extLst>
            <a:ext uri="{FF2B5EF4-FFF2-40B4-BE49-F238E27FC236}">
              <a16:creationId xmlns:a16="http://schemas.microsoft.com/office/drawing/2014/main" id="{00000000-0008-0000-4400-00004C020000}"/>
            </a:ext>
          </a:extLst>
        </xdr:cNvPr>
        <xdr:cNvPicPr>
          <a:picLocks noChangeAspect="1"/>
        </xdr:cNvPicPr>
      </xdr:nvPicPr>
      <xdr:blipFill>
        <a:blip xmlns:r="http://schemas.openxmlformats.org/officeDocument/2006/relationships" r:embed="rId441"/>
        <a:stretch>
          <a:fillRect/>
        </a:stretch>
      </xdr:blipFill>
      <xdr:spPr>
        <a:xfrm>
          <a:off x="9525" y="1258808760"/>
          <a:ext cx="2108835" cy="1547495"/>
        </a:xfrm>
        <a:prstGeom prst="rect">
          <a:avLst/>
        </a:prstGeom>
        <a:noFill/>
        <a:ln w="9525">
          <a:noFill/>
        </a:ln>
      </xdr:spPr>
    </xdr:pic>
    <xdr:clientData/>
  </xdr:twoCellAnchor>
  <xdr:twoCellAnchor editAs="oneCell">
    <xdr:from>
      <xdr:col>0</xdr:col>
      <xdr:colOff>635</xdr:colOff>
      <xdr:row>686</xdr:row>
      <xdr:rowOff>191135</xdr:rowOff>
    </xdr:from>
    <xdr:to>
      <xdr:col>0</xdr:col>
      <xdr:colOff>2124710</xdr:colOff>
      <xdr:row>686</xdr:row>
      <xdr:rowOff>1753870</xdr:rowOff>
    </xdr:to>
    <xdr:pic>
      <xdr:nvPicPr>
        <xdr:cNvPr id="589" name="图片 588">
          <a:extLst>
            <a:ext uri="{FF2B5EF4-FFF2-40B4-BE49-F238E27FC236}">
              <a16:creationId xmlns:a16="http://schemas.microsoft.com/office/drawing/2014/main" id="{00000000-0008-0000-4400-00004D020000}"/>
            </a:ext>
          </a:extLst>
        </xdr:cNvPr>
        <xdr:cNvPicPr>
          <a:picLocks noChangeAspect="1"/>
        </xdr:cNvPicPr>
      </xdr:nvPicPr>
      <xdr:blipFill>
        <a:blip xmlns:r="http://schemas.openxmlformats.org/officeDocument/2006/relationships" r:embed="rId436"/>
        <a:stretch>
          <a:fillRect/>
        </a:stretch>
      </xdr:blipFill>
      <xdr:spPr>
        <a:xfrm>
          <a:off x="635" y="1262632730"/>
          <a:ext cx="2124075" cy="1562735"/>
        </a:xfrm>
        <a:prstGeom prst="rect">
          <a:avLst/>
        </a:prstGeom>
        <a:noFill/>
        <a:ln w="9525">
          <a:noFill/>
        </a:ln>
      </xdr:spPr>
    </xdr:pic>
    <xdr:clientData/>
  </xdr:twoCellAnchor>
  <xdr:twoCellAnchor editAs="oneCell">
    <xdr:from>
      <xdr:col>0</xdr:col>
      <xdr:colOff>9525</xdr:colOff>
      <xdr:row>688</xdr:row>
      <xdr:rowOff>143510</xdr:rowOff>
    </xdr:from>
    <xdr:to>
      <xdr:col>0</xdr:col>
      <xdr:colOff>2128520</xdr:colOff>
      <xdr:row>688</xdr:row>
      <xdr:rowOff>1733550</xdr:rowOff>
    </xdr:to>
    <xdr:pic>
      <xdr:nvPicPr>
        <xdr:cNvPr id="590" name="图片 589">
          <a:extLst>
            <a:ext uri="{FF2B5EF4-FFF2-40B4-BE49-F238E27FC236}">
              <a16:creationId xmlns:a16="http://schemas.microsoft.com/office/drawing/2014/main" id="{00000000-0008-0000-4400-00004E020000}"/>
            </a:ext>
          </a:extLst>
        </xdr:cNvPr>
        <xdr:cNvPicPr>
          <a:picLocks noChangeAspect="1"/>
        </xdr:cNvPicPr>
      </xdr:nvPicPr>
      <xdr:blipFill>
        <a:blip xmlns:r="http://schemas.openxmlformats.org/officeDocument/2006/relationships" r:embed="rId437"/>
        <a:stretch>
          <a:fillRect/>
        </a:stretch>
      </xdr:blipFill>
      <xdr:spPr>
        <a:xfrm>
          <a:off x="9525" y="1266395105"/>
          <a:ext cx="2118995" cy="1590040"/>
        </a:xfrm>
        <a:prstGeom prst="rect">
          <a:avLst/>
        </a:prstGeom>
        <a:noFill/>
        <a:ln w="9525">
          <a:noFill/>
        </a:ln>
      </xdr:spPr>
    </xdr:pic>
    <xdr:clientData/>
  </xdr:twoCellAnchor>
  <xdr:twoCellAnchor editAs="oneCell">
    <xdr:from>
      <xdr:col>0</xdr:col>
      <xdr:colOff>31115</xdr:colOff>
      <xdr:row>687</xdr:row>
      <xdr:rowOff>195580</xdr:rowOff>
    </xdr:from>
    <xdr:to>
      <xdr:col>0</xdr:col>
      <xdr:colOff>2148840</xdr:colOff>
      <xdr:row>687</xdr:row>
      <xdr:rowOff>1781175</xdr:rowOff>
    </xdr:to>
    <xdr:pic>
      <xdr:nvPicPr>
        <xdr:cNvPr id="591" name="图片 590">
          <a:extLst>
            <a:ext uri="{FF2B5EF4-FFF2-40B4-BE49-F238E27FC236}">
              <a16:creationId xmlns:a16="http://schemas.microsoft.com/office/drawing/2014/main" id="{00000000-0008-0000-4400-00004F020000}"/>
            </a:ext>
          </a:extLst>
        </xdr:cNvPr>
        <xdr:cNvPicPr>
          <a:picLocks noChangeAspect="1"/>
        </xdr:cNvPicPr>
      </xdr:nvPicPr>
      <xdr:blipFill>
        <a:blip xmlns:r="http://schemas.openxmlformats.org/officeDocument/2006/relationships" r:embed="rId438"/>
        <a:stretch>
          <a:fillRect/>
        </a:stretch>
      </xdr:blipFill>
      <xdr:spPr>
        <a:xfrm>
          <a:off x="31115" y="1264542175"/>
          <a:ext cx="2117725" cy="1585595"/>
        </a:xfrm>
        <a:prstGeom prst="rect">
          <a:avLst/>
        </a:prstGeom>
        <a:noFill/>
        <a:ln w="9525">
          <a:noFill/>
        </a:ln>
      </xdr:spPr>
    </xdr:pic>
    <xdr:clientData/>
  </xdr:twoCellAnchor>
  <xdr:twoCellAnchor editAs="oneCell">
    <xdr:from>
      <xdr:col>0</xdr:col>
      <xdr:colOff>635</xdr:colOff>
      <xdr:row>685</xdr:row>
      <xdr:rowOff>143510</xdr:rowOff>
    </xdr:from>
    <xdr:to>
      <xdr:col>0</xdr:col>
      <xdr:colOff>2148205</xdr:colOff>
      <xdr:row>685</xdr:row>
      <xdr:rowOff>1791335</xdr:rowOff>
    </xdr:to>
    <xdr:pic>
      <xdr:nvPicPr>
        <xdr:cNvPr id="592" name="图片 591">
          <a:extLst>
            <a:ext uri="{FF2B5EF4-FFF2-40B4-BE49-F238E27FC236}">
              <a16:creationId xmlns:a16="http://schemas.microsoft.com/office/drawing/2014/main" id="{00000000-0008-0000-4400-000050020000}"/>
            </a:ext>
          </a:extLst>
        </xdr:cNvPr>
        <xdr:cNvPicPr>
          <a:picLocks noChangeAspect="1"/>
        </xdr:cNvPicPr>
      </xdr:nvPicPr>
      <xdr:blipFill>
        <a:blip xmlns:r="http://schemas.openxmlformats.org/officeDocument/2006/relationships" r:embed="rId439"/>
        <a:stretch>
          <a:fillRect/>
        </a:stretch>
      </xdr:blipFill>
      <xdr:spPr>
        <a:xfrm>
          <a:off x="635" y="1260680105"/>
          <a:ext cx="2147570" cy="1647825"/>
        </a:xfrm>
        <a:prstGeom prst="rect">
          <a:avLst/>
        </a:prstGeom>
        <a:noFill/>
        <a:ln w="9525">
          <a:noFill/>
        </a:ln>
      </xdr:spPr>
    </xdr:pic>
    <xdr:clientData/>
  </xdr:twoCellAnchor>
  <xdr:twoCellAnchor editAs="oneCell">
    <xdr:from>
      <xdr:col>0</xdr:col>
      <xdr:colOff>635</xdr:colOff>
      <xdr:row>689</xdr:row>
      <xdr:rowOff>125730</xdr:rowOff>
    </xdr:from>
    <xdr:to>
      <xdr:col>0</xdr:col>
      <xdr:colOff>2152650</xdr:colOff>
      <xdr:row>689</xdr:row>
      <xdr:rowOff>1749425</xdr:rowOff>
    </xdr:to>
    <xdr:pic>
      <xdr:nvPicPr>
        <xdr:cNvPr id="593" name="图片 592">
          <a:extLst>
            <a:ext uri="{FF2B5EF4-FFF2-40B4-BE49-F238E27FC236}">
              <a16:creationId xmlns:a16="http://schemas.microsoft.com/office/drawing/2014/main" id="{00000000-0008-0000-4400-000051020000}"/>
            </a:ext>
          </a:extLst>
        </xdr:cNvPr>
        <xdr:cNvPicPr>
          <a:picLocks noChangeAspect="1"/>
        </xdr:cNvPicPr>
      </xdr:nvPicPr>
      <xdr:blipFill>
        <a:blip xmlns:r="http://schemas.openxmlformats.org/officeDocument/2006/relationships" r:embed="rId440"/>
        <a:stretch>
          <a:fillRect/>
        </a:stretch>
      </xdr:blipFill>
      <xdr:spPr>
        <a:xfrm>
          <a:off x="635" y="1268282325"/>
          <a:ext cx="2152015" cy="1623695"/>
        </a:xfrm>
        <a:prstGeom prst="rect">
          <a:avLst/>
        </a:prstGeom>
        <a:noFill/>
        <a:ln w="9525">
          <a:noFill/>
        </a:ln>
      </xdr:spPr>
    </xdr:pic>
    <xdr:clientData/>
  </xdr:twoCellAnchor>
  <xdr:twoCellAnchor editAs="oneCell">
    <xdr:from>
      <xdr:col>0</xdr:col>
      <xdr:colOff>9525</xdr:colOff>
      <xdr:row>690</xdr:row>
      <xdr:rowOff>175260</xdr:rowOff>
    </xdr:from>
    <xdr:to>
      <xdr:col>0</xdr:col>
      <xdr:colOff>2138045</xdr:colOff>
      <xdr:row>690</xdr:row>
      <xdr:rowOff>1744345</xdr:rowOff>
    </xdr:to>
    <xdr:pic>
      <xdr:nvPicPr>
        <xdr:cNvPr id="594" name="图片 593">
          <a:extLst>
            <a:ext uri="{FF2B5EF4-FFF2-40B4-BE49-F238E27FC236}">
              <a16:creationId xmlns:a16="http://schemas.microsoft.com/office/drawing/2014/main" id="{00000000-0008-0000-4400-000052020000}"/>
            </a:ext>
          </a:extLst>
        </xdr:cNvPr>
        <xdr:cNvPicPr>
          <a:picLocks noChangeAspect="1"/>
        </xdr:cNvPicPr>
      </xdr:nvPicPr>
      <xdr:blipFill>
        <a:blip xmlns:r="http://schemas.openxmlformats.org/officeDocument/2006/relationships" r:embed="rId441"/>
        <a:stretch>
          <a:fillRect/>
        </a:stretch>
      </xdr:blipFill>
      <xdr:spPr>
        <a:xfrm>
          <a:off x="9525" y="1270351155"/>
          <a:ext cx="2128520" cy="1569085"/>
        </a:xfrm>
        <a:prstGeom prst="rect">
          <a:avLst/>
        </a:prstGeom>
        <a:noFill/>
        <a:ln w="9525">
          <a:noFill/>
        </a:ln>
      </xdr:spPr>
    </xdr:pic>
    <xdr:clientData/>
  </xdr:twoCellAnchor>
  <xdr:twoCellAnchor editAs="oneCell">
    <xdr:from>
      <xdr:col>0</xdr:col>
      <xdr:colOff>635</xdr:colOff>
      <xdr:row>696</xdr:row>
      <xdr:rowOff>76835</xdr:rowOff>
    </xdr:from>
    <xdr:to>
      <xdr:col>0</xdr:col>
      <xdr:colOff>2149475</xdr:colOff>
      <xdr:row>696</xdr:row>
      <xdr:rowOff>1858645</xdr:rowOff>
    </xdr:to>
    <xdr:pic>
      <xdr:nvPicPr>
        <xdr:cNvPr id="609" name="图片 608">
          <a:extLst>
            <a:ext uri="{FF2B5EF4-FFF2-40B4-BE49-F238E27FC236}">
              <a16:creationId xmlns:a16="http://schemas.microsoft.com/office/drawing/2014/main" id="{00000000-0008-0000-4400-000061020000}"/>
            </a:ext>
          </a:extLst>
        </xdr:cNvPr>
        <xdr:cNvPicPr>
          <a:picLocks noChangeAspect="1"/>
        </xdr:cNvPicPr>
      </xdr:nvPicPr>
      <xdr:blipFill>
        <a:blip xmlns:r="http://schemas.openxmlformats.org/officeDocument/2006/relationships" r:embed="rId442"/>
        <a:stretch>
          <a:fillRect/>
        </a:stretch>
      </xdr:blipFill>
      <xdr:spPr>
        <a:xfrm>
          <a:off x="635" y="1279606280"/>
          <a:ext cx="2148840" cy="1781810"/>
        </a:xfrm>
        <a:prstGeom prst="rect">
          <a:avLst/>
        </a:prstGeom>
        <a:noFill/>
        <a:ln w="9525">
          <a:noFill/>
        </a:ln>
      </xdr:spPr>
    </xdr:pic>
    <xdr:clientData/>
  </xdr:twoCellAnchor>
  <xdr:twoCellAnchor editAs="oneCell">
    <xdr:from>
      <xdr:col>0</xdr:col>
      <xdr:colOff>9525</xdr:colOff>
      <xdr:row>695</xdr:row>
      <xdr:rowOff>181610</xdr:rowOff>
    </xdr:from>
    <xdr:to>
      <xdr:col>0</xdr:col>
      <xdr:colOff>2161540</xdr:colOff>
      <xdr:row>695</xdr:row>
      <xdr:rowOff>1798320</xdr:rowOff>
    </xdr:to>
    <xdr:pic>
      <xdr:nvPicPr>
        <xdr:cNvPr id="610" name="图片 609">
          <a:extLst>
            <a:ext uri="{FF2B5EF4-FFF2-40B4-BE49-F238E27FC236}">
              <a16:creationId xmlns:a16="http://schemas.microsoft.com/office/drawing/2014/main" id="{00000000-0008-0000-4400-000062020000}"/>
            </a:ext>
          </a:extLst>
        </xdr:cNvPr>
        <xdr:cNvPicPr>
          <a:picLocks noChangeAspect="1"/>
        </xdr:cNvPicPr>
      </xdr:nvPicPr>
      <xdr:blipFill>
        <a:blip xmlns:r="http://schemas.openxmlformats.org/officeDocument/2006/relationships" r:embed="rId443"/>
        <a:stretch>
          <a:fillRect/>
        </a:stretch>
      </xdr:blipFill>
      <xdr:spPr>
        <a:xfrm>
          <a:off x="9525" y="1277806055"/>
          <a:ext cx="2152015" cy="1616710"/>
        </a:xfrm>
        <a:prstGeom prst="rect">
          <a:avLst/>
        </a:prstGeom>
        <a:noFill/>
        <a:ln w="9525">
          <a:noFill/>
        </a:ln>
      </xdr:spPr>
    </xdr:pic>
    <xdr:clientData/>
  </xdr:twoCellAnchor>
  <xdr:twoCellAnchor editAs="oneCell">
    <xdr:from>
      <xdr:col>0</xdr:col>
      <xdr:colOff>52705</xdr:colOff>
      <xdr:row>697</xdr:row>
      <xdr:rowOff>25400</xdr:rowOff>
    </xdr:from>
    <xdr:to>
      <xdr:col>0</xdr:col>
      <xdr:colOff>2125980</xdr:colOff>
      <xdr:row>697</xdr:row>
      <xdr:rowOff>1856740</xdr:rowOff>
    </xdr:to>
    <xdr:pic>
      <xdr:nvPicPr>
        <xdr:cNvPr id="611" name="图片 610">
          <a:extLst>
            <a:ext uri="{FF2B5EF4-FFF2-40B4-BE49-F238E27FC236}">
              <a16:creationId xmlns:a16="http://schemas.microsoft.com/office/drawing/2014/main" id="{00000000-0008-0000-4400-000063020000}"/>
            </a:ext>
          </a:extLst>
        </xdr:cNvPr>
        <xdr:cNvPicPr>
          <a:picLocks noChangeAspect="1"/>
        </xdr:cNvPicPr>
      </xdr:nvPicPr>
      <xdr:blipFill>
        <a:blip xmlns:r="http://schemas.openxmlformats.org/officeDocument/2006/relationships" r:embed="rId444"/>
        <a:stretch>
          <a:fillRect/>
        </a:stretch>
      </xdr:blipFill>
      <xdr:spPr>
        <a:xfrm>
          <a:off x="52705" y="1281459845"/>
          <a:ext cx="2073275" cy="1831340"/>
        </a:xfrm>
        <a:prstGeom prst="rect">
          <a:avLst/>
        </a:prstGeom>
        <a:noFill/>
        <a:ln w="9525">
          <a:noFill/>
        </a:ln>
      </xdr:spPr>
    </xdr:pic>
    <xdr:clientData/>
  </xdr:twoCellAnchor>
  <xdr:twoCellAnchor editAs="oneCell">
    <xdr:from>
      <xdr:col>0</xdr:col>
      <xdr:colOff>635</xdr:colOff>
      <xdr:row>698</xdr:row>
      <xdr:rowOff>104140</xdr:rowOff>
    </xdr:from>
    <xdr:to>
      <xdr:col>0</xdr:col>
      <xdr:colOff>2139950</xdr:colOff>
      <xdr:row>698</xdr:row>
      <xdr:rowOff>1783715</xdr:rowOff>
    </xdr:to>
    <xdr:pic>
      <xdr:nvPicPr>
        <xdr:cNvPr id="612" name="图片 611">
          <a:extLst>
            <a:ext uri="{FF2B5EF4-FFF2-40B4-BE49-F238E27FC236}">
              <a16:creationId xmlns:a16="http://schemas.microsoft.com/office/drawing/2014/main" id="{00000000-0008-0000-4400-000064020000}"/>
            </a:ext>
          </a:extLst>
        </xdr:cNvPr>
        <xdr:cNvPicPr>
          <a:picLocks noChangeAspect="1"/>
        </xdr:cNvPicPr>
      </xdr:nvPicPr>
      <xdr:blipFill>
        <a:blip xmlns:r="http://schemas.openxmlformats.org/officeDocument/2006/relationships" r:embed="rId445"/>
        <a:stretch>
          <a:fillRect/>
        </a:stretch>
      </xdr:blipFill>
      <xdr:spPr>
        <a:xfrm>
          <a:off x="635" y="1283443585"/>
          <a:ext cx="2139315" cy="1679575"/>
        </a:xfrm>
        <a:prstGeom prst="rect">
          <a:avLst/>
        </a:prstGeom>
        <a:noFill/>
        <a:ln w="9525">
          <a:noFill/>
        </a:ln>
      </xdr:spPr>
    </xdr:pic>
    <xdr:clientData/>
  </xdr:twoCellAnchor>
  <xdr:twoCellAnchor editAs="oneCell">
    <xdr:from>
      <xdr:col>0</xdr:col>
      <xdr:colOff>27305</xdr:colOff>
      <xdr:row>699</xdr:row>
      <xdr:rowOff>65405</xdr:rowOff>
    </xdr:from>
    <xdr:to>
      <xdr:col>0</xdr:col>
      <xdr:colOff>2136775</xdr:colOff>
      <xdr:row>699</xdr:row>
      <xdr:rowOff>1840230</xdr:rowOff>
    </xdr:to>
    <xdr:pic>
      <xdr:nvPicPr>
        <xdr:cNvPr id="613" name="图片 612">
          <a:extLst>
            <a:ext uri="{FF2B5EF4-FFF2-40B4-BE49-F238E27FC236}">
              <a16:creationId xmlns:a16="http://schemas.microsoft.com/office/drawing/2014/main" id="{00000000-0008-0000-4400-000065020000}"/>
            </a:ext>
          </a:extLst>
        </xdr:cNvPr>
        <xdr:cNvPicPr>
          <a:picLocks noChangeAspect="1"/>
        </xdr:cNvPicPr>
      </xdr:nvPicPr>
      <xdr:blipFill>
        <a:blip xmlns:r="http://schemas.openxmlformats.org/officeDocument/2006/relationships" r:embed="rId446"/>
        <a:stretch>
          <a:fillRect/>
        </a:stretch>
      </xdr:blipFill>
      <xdr:spPr>
        <a:xfrm>
          <a:off x="27305" y="1285309850"/>
          <a:ext cx="2109470" cy="1774825"/>
        </a:xfrm>
        <a:prstGeom prst="rect">
          <a:avLst/>
        </a:prstGeom>
        <a:noFill/>
        <a:ln w="9525">
          <a:noFill/>
        </a:ln>
      </xdr:spPr>
    </xdr:pic>
    <xdr:clientData/>
  </xdr:twoCellAnchor>
  <xdr:twoCellAnchor editAs="oneCell">
    <xdr:from>
      <xdr:col>0</xdr:col>
      <xdr:colOff>635</xdr:colOff>
      <xdr:row>700</xdr:row>
      <xdr:rowOff>132715</xdr:rowOff>
    </xdr:from>
    <xdr:to>
      <xdr:col>0</xdr:col>
      <xdr:colOff>2134870</xdr:colOff>
      <xdr:row>700</xdr:row>
      <xdr:rowOff>1801495</xdr:rowOff>
    </xdr:to>
    <xdr:pic>
      <xdr:nvPicPr>
        <xdr:cNvPr id="614" name="图片 613">
          <a:extLst>
            <a:ext uri="{FF2B5EF4-FFF2-40B4-BE49-F238E27FC236}">
              <a16:creationId xmlns:a16="http://schemas.microsoft.com/office/drawing/2014/main" id="{00000000-0008-0000-4400-000066020000}"/>
            </a:ext>
          </a:extLst>
        </xdr:cNvPr>
        <xdr:cNvPicPr>
          <a:picLocks noChangeAspect="1"/>
        </xdr:cNvPicPr>
      </xdr:nvPicPr>
      <xdr:blipFill>
        <a:blip xmlns:r="http://schemas.openxmlformats.org/officeDocument/2006/relationships" r:embed="rId447"/>
        <a:stretch>
          <a:fillRect/>
        </a:stretch>
      </xdr:blipFill>
      <xdr:spPr>
        <a:xfrm>
          <a:off x="635" y="1287282160"/>
          <a:ext cx="2134235" cy="1668780"/>
        </a:xfrm>
        <a:prstGeom prst="rect">
          <a:avLst/>
        </a:prstGeom>
        <a:noFill/>
        <a:ln w="9525">
          <a:noFill/>
        </a:ln>
      </xdr:spPr>
    </xdr:pic>
    <xdr:clientData/>
  </xdr:twoCellAnchor>
  <xdr:twoCellAnchor editAs="oneCell">
    <xdr:from>
      <xdr:col>0</xdr:col>
      <xdr:colOff>9525</xdr:colOff>
      <xdr:row>701</xdr:row>
      <xdr:rowOff>118110</xdr:rowOff>
    </xdr:from>
    <xdr:to>
      <xdr:col>0</xdr:col>
      <xdr:colOff>2136775</xdr:colOff>
      <xdr:row>701</xdr:row>
      <xdr:rowOff>1724025</xdr:rowOff>
    </xdr:to>
    <xdr:pic>
      <xdr:nvPicPr>
        <xdr:cNvPr id="615" name="图片 614">
          <a:extLst>
            <a:ext uri="{FF2B5EF4-FFF2-40B4-BE49-F238E27FC236}">
              <a16:creationId xmlns:a16="http://schemas.microsoft.com/office/drawing/2014/main" id="{00000000-0008-0000-4400-000067020000}"/>
            </a:ext>
          </a:extLst>
        </xdr:cNvPr>
        <xdr:cNvPicPr>
          <a:picLocks noChangeAspect="1"/>
        </xdr:cNvPicPr>
      </xdr:nvPicPr>
      <xdr:blipFill>
        <a:blip xmlns:r="http://schemas.openxmlformats.org/officeDocument/2006/relationships" r:embed="rId448"/>
        <a:stretch>
          <a:fillRect/>
        </a:stretch>
      </xdr:blipFill>
      <xdr:spPr>
        <a:xfrm>
          <a:off x="9525" y="1289172555"/>
          <a:ext cx="2127250" cy="1605915"/>
        </a:xfrm>
        <a:prstGeom prst="rect">
          <a:avLst/>
        </a:prstGeom>
        <a:noFill/>
        <a:ln w="9525">
          <a:noFill/>
        </a:ln>
      </xdr:spPr>
    </xdr:pic>
    <xdr:clientData/>
  </xdr:twoCellAnchor>
  <xdr:twoCellAnchor editAs="oneCell">
    <xdr:from>
      <xdr:col>0</xdr:col>
      <xdr:colOff>125095</xdr:colOff>
      <xdr:row>703</xdr:row>
      <xdr:rowOff>28575</xdr:rowOff>
    </xdr:from>
    <xdr:to>
      <xdr:col>0</xdr:col>
      <xdr:colOff>2036445</xdr:colOff>
      <xdr:row>703</xdr:row>
      <xdr:rowOff>1864360</xdr:rowOff>
    </xdr:to>
    <xdr:pic>
      <xdr:nvPicPr>
        <xdr:cNvPr id="616" name="图片 615">
          <a:extLst>
            <a:ext uri="{FF2B5EF4-FFF2-40B4-BE49-F238E27FC236}">
              <a16:creationId xmlns:a16="http://schemas.microsoft.com/office/drawing/2014/main" id="{00000000-0008-0000-4400-000068020000}"/>
            </a:ext>
          </a:extLst>
        </xdr:cNvPr>
        <xdr:cNvPicPr>
          <a:picLocks noChangeAspect="1"/>
        </xdr:cNvPicPr>
      </xdr:nvPicPr>
      <xdr:blipFill>
        <a:blip xmlns:r="http://schemas.openxmlformats.org/officeDocument/2006/relationships" r:embed="rId449"/>
        <a:stretch>
          <a:fillRect/>
        </a:stretch>
      </xdr:blipFill>
      <xdr:spPr>
        <a:xfrm>
          <a:off x="125095" y="1292893020"/>
          <a:ext cx="1911350" cy="1835785"/>
        </a:xfrm>
        <a:prstGeom prst="rect">
          <a:avLst/>
        </a:prstGeom>
        <a:noFill/>
        <a:ln w="9525">
          <a:noFill/>
        </a:ln>
      </xdr:spPr>
    </xdr:pic>
    <xdr:clientData/>
  </xdr:twoCellAnchor>
  <xdr:twoCellAnchor editAs="oneCell">
    <xdr:from>
      <xdr:col>0</xdr:col>
      <xdr:colOff>71755</xdr:colOff>
      <xdr:row>705</xdr:row>
      <xdr:rowOff>30480</xdr:rowOff>
    </xdr:from>
    <xdr:to>
      <xdr:col>0</xdr:col>
      <xdr:colOff>2071370</xdr:colOff>
      <xdr:row>705</xdr:row>
      <xdr:rowOff>1870075</xdr:rowOff>
    </xdr:to>
    <xdr:pic>
      <xdr:nvPicPr>
        <xdr:cNvPr id="617" name="图片 616">
          <a:extLst>
            <a:ext uri="{FF2B5EF4-FFF2-40B4-BE49-F238E27FC236}">
              <a16:creationId xmlns:a16="http://schemas.microsoft.com/office/drawing/2014/main" id="{00000000-0008-0000-4400-000069020000}"/>
            </a:ext>
          </a:extLst>
        </xdr:cNvPr>
        <xdr:cNvPicPr>
          <a:picLocks noChangeAspect="1"/>
        </xdr:cNvPicPr>
      </xdr:nvPicPr>
      <xdr:blipFill>
        <a:blip xmlns:r="http://schemas.openxmlformats.org/officeDocument/2006/relationships" r:embed="rId450"/>
        <a:stretch>
          <a:fillRect/>
        </a:stretch>
      </xdr:blipFill>
      <xdr:spPr>
        <a:xfrm>
          <a:off x="71755" y="1296704925"/>
          <a:ext cx="1999615" cy="1839595"/>
        </a:xfrm>
        <a:prstGeom prst="rect">
          <a:avLst/>
        </a:prstGeom>
        <a:noFill/>
        <a:ln w="9525">
          <a:noFill/>
        </a:ln>
      </xdr:spPr>
    </xdr:pic>
    <xdr:clientData/>
  </xdr:twoCellAnchor>
  <xdr:twoCellAnchor editAs="oneCell">
    <xdr:from>
      <xdr:col>0</xdr:col>
      <xdr:colOff>9525</xdr:colOff>
      <xdr:row>706</xdr:row>
      <xdr:rowOff>205105</xdr:rowOff>
    </xdr:from>
    <xdr:to>
      <xdr:col>0</xdr:col>
      <xdr:colOff>2112010</xdr:colOff>
      <xdr:row>706</xdr:row>
      <xdr:rowOff>1665605</xdr:rowOff>
    </xdr:to>
    <xdr:pic>
      <xdr:nvPicPr>
        <xdr:cNvPr id="618" name="图片 617">
          <a:extLst>
            <a:ext uri="{FF2B5EF4-FFF2-40B4-BE49-F238E27FC236}">
              <a16:creationId xmlns:a16="http://schemas.microsoft.com/office/drawing/2014/main" id="{00000000-0008-0000-4400-00006A020000}"/>
            </a:ext>
          </a:extLst>
        </xdr:cNvPr>
        <xdr:cNvPicPr>
          <a:picLocks noChangeAspect="1"/>
        </xdr:cNvPicPr>
      </xdr:nvPicPr>
      <xdr:blipFill>
        <a:blip xmlns:r="http://schemas.openxmlformats.org/officeDocument/2006/relationships" r:embed="rId451"/>
        <a:stretch>
          <a:fillRect/>
        </a:stretch>
      </xdr:blipFill>
      <xdr:spPr>
        <a:xfrm>
          <a:off x="9525" y="1298784550"/>
          <a:ext cx="2102485" cy="1460500"/>
        </a:xfrm>
        <a:prstGeom prst="rect">
          <a:avLst/>
        </a:prstGeom>
        <a:noFill/>
        <a:ln w="9525">
          <a:noFill/>
        </a:ln>
      </xdr:spPr>
    </xdr:pic>
    <xdr:clientData/>
  </xdr:twoCellAnchor>
  <xdr:twoCellAnchor editAs="oneCell">
    <xdr:from>
      <xdr:col>0</xdr:col>
      <xdr:colOff>174625</xdr:colOff>
      <xdr:row>707</xdr:row>
      <xdr:rowOff>61595</xdr:rowOff>
    </xdr:from>
    <xdr:to>
      <xdr:col>0</xdr:col>
      <xdr:colOff>2039620</xdr:colOff>
      <xdr:row>707</xdr:row>
      <xdr:rowOff>1858010</xdr:rowOff>
    </xdr:to>
    <xdr:pic>
      <xdr:nvPicPr>
        <xdr:cNvPr id="619" name="图片 618">
          <a:extLst>
            <a:ext uri="{FF2B5EF4-FFF2-40B4-BE49-F238E27FC236}">
              <a16:creationId xmlns:a16="http://schemas.microsoft.com/office/drawing/2014/main" id="{00000000-0008-0000-4400-00006B020000}"/>
            </a:ext>
          </a:extLst>
        </xdr:cNvPr>
        <xdr:cNvPicPr>
          <a:picLocks noChangeAspect="1"/>
        </xdr:cNvPicPr>
      </xdr:nvPicPr>
      <xdr:blipFill>
        <a:blip xmlns:r="http://schemas.openxmlformats.org/officeDocument/2006/relationships" r:embed="rId452"/>
        <a:stretch>
          <a:fillRect/>
        </a:stretch>
      </xdr:blipFill>
      <xdr:spPr>
        <a:xfrm>
          <a:off x="174625" y="1300546040"/>
          <a:ext cx="1864995" cy="1796415"/>
        </a:xfrm>
        <a:prstGeom prst="rect">
          <a:avLst/>
        </a:prstGeom>
        <a:noFill/>
        <a:ln w="9525">
          <a:noFill/>
        </a:ln>
      </xdr:spPr>
    </xdr:pic>
    <xdr:clientData/>
  </xdr:twoCellAnchor>
  <xdr:twoCellAnchor editAs="oneCell">
    <xdr:from>
      <xdr:col>0</xdr:col>
      <xdr:colOff>29845</xdr:colOff>
      <xdr:row>709</xdr:row>
      <xdr:rowOff>66675</xdr:rowOff>
    </xdr:from>
    <xdr:to>
      <xdr:col>0</xdr:col>
      <xdr:colOff>2143125</xdr:colOff>
      <xdr:row>709</xdr:row>
      <xdr:rowOff>1844675</xdr:rowOff>
    </xdr:to>
    <xdr:pic>
      <xdr:nvPicPr>
        <xdr:cNvPr id="620" name="图片 619">
          <a:extLst>
            <a:ext uri="{FF2B5EF4-FFF2-40B4-BE49-F238E27FC236}">
              <a16:creationId xmlns:a16="http://schemas.microsoft.com/office/drawing/2014/main" id="{00000000-0008-0000-4400-00006C020000}"/>
            </a:ext>
          </a:extLst>
        </xdr:cNvPr>
        <xdr:cNvPicPr>
          <a:picLocks noChangeAspect="1"/>
        </xdr:cNvPicPr>
      </xdr:nvPicPr>
      <xdr:blipFill>
        <a:blip xmlns:r="http://schemas.openxmlformats.org/officeDocument/2006/relationships" r:embed="rId453"/>
        <a:stretch>
          <a:fillRect/>
        </a:stretch>
      </xdr:blipFill>
      <xdr:spPr>
        <a:xfrm>
          <a:off x="29845" y="1304361120"/>
          <a:ext cx="2113280" cy="1778000"/>
        </a:xfrm>
        <a:prstGeom prst="rect">
          <a:avLst/>
        </a:prstGeom>
        <a:noFill/>
        <a:ln w="9525">
          <a:noFill/>
        </a:ln>
      </xdr:spPr>
    </xdr:pic>
    <xdr:clientData/>
  </xdr:twoCellAnchor>
  <xdr:twoCellAnchor editAs="oneCell">
    <xdr:from>
      <xdr:col>0</xdr:col>
      <xdr:colOff>160655</xdr:colOff>
      <xdr:row>708</xdr:row>
      <xdr:rowOff>38735</xdr:rowOff>
    </xdr:from>
    <xdr:to>
      <xdr:col>0</xdr:col>
      <xdr:colOff>1990090</xdr:colOff>
      <xdr:row>708</xdr:row>
      <xdr:rowOff>1855470</xdr:rowOff>
    </xdr:to>
    <xdr:pic>
      <xdr:nvPicPr>
        <xdr:cNvPr id="621" name="图片 620">
          <a:extLst>
            <a:ext uri="{FF2B5EF4-FFF2-40B4-BE49-F238E27FC236}">
              <a16:creationId xmlns:a16="http://schemas.microsoft.com/office/drawing/2014/main" id="{00000000-0008-0000-4400-00006D020000}"/>
            </a:ext>
          </a:extLst>
        </xdr:cNvPr>
        <xdr:cNvPicPr>
          <a:picLocks noChangeAspect="1"/>
        </xdr:cNvPicPr>
      </xdr:nvPicPr>
      <xdr:blipFill>
        <a:blip xmlns:r="http://schemas.openxmlformats.org/officeDocument/2006/relationships" r:embed="rId454"/>
        <a:stretch>
          <a:fillRect/>
        </a:stretch>
      </xdr:blipFill>
      <xdr:spPr>
        <a:xfrm>
          <a:off x="160655" y="1302428180"/>
          <a:ext cx="1829435" cy="1816735"/>
        </a:xfrm>
        <a:prstGeom prst="rect">
          <a:avLst/>
        </a:prstGeom>
        <a:noFill/>
        <a:ln w="9525">
          <a:noFill/>
        </a:ln>
      </xdr:spPr>
    </xdr:pic>
    <xdr:clientData/>
  </xdr:twoCellAnchor>
  <xdr:twoCellAnchor editAs="oneCell">
    <xdr:from>
      <xdr:col>0</xdr:col>
      <xdr:colOff>635</xdr:colOff>
      <xdr:row>711</xdr:row>
      <xdr:rowOff>36830</xdr:rowOff>
    </xdr:from>
    <xdr:to>
      <xdr:col>0</xdr:col>
      <xdr:colOff>2159000</xdr:colOff>
      <xdr:row>711</xdr:row>
      <xdr:rowOff>1850390</xdr:rowOff>
    </xdr:to>
    <xdr:pic>
      <xdr:nvPicPr>
        <xdr:cNvPr id="622" name="图片 621">
          <a:extLst>
            <a:ext uri="{FF2B5EF4-FFF2-40B4-BE49-F238E27FC236}">
              <a16:creationId xmlns:a16="http://schemas.microsoft.com/office/drawing/2014/main" id="{00000000-0008-0000-4400-00006E020000}"/>
            </a:ext>
          </a:extLst>
        </xdr:cNvPr>
        <xdr:cNvPicPr>
          <a:picLocks noChangeAspect="1"/>
        </xdr:cNvPicPr>
      </xdr:nvPicPr>
      <xdr:blipFill>
        <a:blip xmlns:r="http://schemas.openxmlformats.org/officeDocument/2006/relationships" r:embed="rId455"/>
        <a:stretch>
          <a:fillRect/>
        </a:stretch>
      </xdr:blipFill>
      <xdr:spPr>
        <a:xfrm>
          <a:off x="635" y="1308141275"/>
          <a:ext cx="2158365" cy="1813560"/>
        </a:xfrm>
        <a:prstGeom prst="rect">
          <a:avLst/>
        </a:prstGeom>
        <a:noFill/>
        <a:ln w="9525">
          <a:noFill/>
        </a:ln>
      </xdr:spPr>
    </xdr:pic>
    <xdr:clientData/>
  </xdr:twoCellAnchor>
  <xdr:twoCellAnchor editAs="oneCell">
    <xdr:from>
      <xdr:col>0</xdr:col>
      <xdr:colOff>95250</xdr:colOff>
      <xdr:row>712</xdr:row>
      <xdr:rowOff>56515</xdr:rowOff>
    </xdr:from>
    <xdr:to>
      <xdr:col>0</xdr:col>
      <xdr:colOff>2103755</xdr:colOff>
      <xdr:row>712</xdr:row>
      <xdr:rowOff>1876425</xdr:rowOff>
    </xdr:to>
    <xdr:pic>
      <xdr:nvPicPr>
        <xdr:cNvPr id="623" name="图片 622">
          <a:extLst>
            <a:ext uri="{FF2B5EF4-FFF2-40B4-BE49-F238E27FC236}">
              <a16:creationId xmlns:a16="http://schemas.microsoft.com/office/drawing/2014/main" id="{00000000-0008-0000-4400-00006F020000}"/>
            </a:ext>
          </a:extLst>
        </xdr:cNvPr>
        <xdr:cNvPicPr>
          <a:picLocks noChangeAspect="1"/>
        </xdr:cNvPicPr>
      </xdr:nvPicPr>
      <xdr:blipFill>
        <a:blip xmlns:r="http://schemas.openxmlformats.org/officeDocument/2006/relationships" r:embed="rId456"/>
        <a:stretch>
          <a:fillRect/>
        </a:stretch>
      </xdr:blipFill>
      <xdr:spPr>
        <a:xfrm>
          <a:off x="95250" y="1310065960"/>
          <a:ext cx="2008505" cy="1819910"/>
        </a:xfrm>
        <a:prstGeom prst="rect">
          <a:avLst/>
        </a:prstGeom>
        <a:noFill/>
        <a:ln w="9525">
          <a:noFill/>
        </a:ln>
      </xdr:spPr>
    </xdr:pic>
    <xdr:clientData/>
  </xdr:twoCellAnchor>
  <xdr:twoCellAnchor editAs="oneCell">
    <xdr:from>
      <xdr:col>0</xdr:col>
      <xdr:colOff>48895</xdr:colOff>
      <xdr:row>710</xdr:row>
      <xdr:rowOff>65405</xdr:rowOff>
    </xdr:from>
    <xdr:to>
      <xdr:col>0</xdr:col>
      <xdr:colOff>2162175</xdr:colOff>
      <xdr:row>710</xdr:row>
      <xdr:rowOff>1802130</xdr:rowOff>
    </xdr:to>
    <xdr:pic>
      <xdr:nvPicPr>
        <xdr:cNvPr id="624" name="图片 623">
          <a:extLst>
            <a:ext uri="{FF2B5EF4-FFF2-40B4-BE49-F238E27FC236}">
              <a16:creationId xmlns:a16="http://schemas.microsoft.com/office/drawing/2014/main" id="{00000000-0008-0000-4400-000070020000}"/>
            </a:ext>
          </a:extLst>
        </xdr:cNvPr>
        <xdr:cNvPicPr>
          <a:picLocks noChangeAspect="1"/>
        </xdr:cNvPicPr>
      </xdr:nvPicPr>
      <xdr:blipFill>
        <a:blip xmlns:r="http://schemas.openxmlformats.org/officeDocument/2006/relationships" r:embed="rId457"/>
        <a:stretch>
          <a:fillRect/>
        </a:stretch>
      </xdr:blipFill>
      <xdr:spPr>
        <a:xfrm>
          <a:off x="48895" y="1306264850"/>
          <a:ext cx="2113280" cy="1736725"/>
        </a:xfrm>
        <a:prstGeom prst="rect">
          <a:avLst/>
        </a:prstGeom>
        <a:noFill/>
        <a:ln w="9525">
          <a:noFill/>
        </a:ln>
      </xdr:spPr>
    </xdr:pic>
    <xdr:clientData/>
  </xdr:twoCellAnchor>
  <xdr:twoCellAnchor editAs="oneCell">
    <xdr:from>
      <xdr:col>0</xdr:col>
      <xdr:colOff>635</xdr:colOff>
      <xdr:row>719</xdr:row>
      <xdr:rowOff>110490</xdr:rowOff>
    </xdr:from>
    <xdr:to>
      <xdr:col>0</xdr:col>
      <xdr:colOff>2142490</xdr:colOff>
      <xdr:row>719</xdr:row>
      <xdr:rowOff>1713230</xdr:rowOff>
    </xdr:to>
    <xdr:pic>
      <xdr:nvPicPr>
        <xdr:cNvPr id="625" name="图片 624">
          <a:extLst>
            <a:ext uri="{FF2B5EF4-FFF2-40B4-BE49-F238E27FC236}">
              <a16:creationId xmlns:a16="http://schemas.microsoft.com/office/drawing/2014/main" id="{00000000-0008-0000-4400-000071020000}"/>
            </a:ext>
          </a:extLst>
        </xdr:cNvPr>
        <xdr:cNvPicPr>
          <a:picLocks noChangeAspect="1"/>
        </xdr:cNvPicPr>
      </xdr:nvPicPr>
      <xdr:blipFill>
        <a:blip xmlns:r="http://schemas.openxmlformats.org/officeDocument/2006/relationships" r:embed="rId458"/>
        <a:stretch>
          <a:fillRect/>
        </a:stretch>
      </xdr:blipFill>
      <xdr:spPr>
        <a:xfrm>
          <a:off x="635" y="1323454935"/>
          <a:ext cx="2141855" cy="1602740"/>
        </a:xfrm>
        <a:prstGeom prst="rect">
          <a:avLst/>
        </a:prstGeom>
        <a:noFill/>
        <a:ln w="9525">
          <a:noFill/>
        </a:ln>
      </xdr:spPr>
    </xdr:pic>
    <xdr:clientData/>
  </xdr:twoCellAnchor>
  <xdr:twoCellAnchor editAs="oneCell">
    <xdr:from>
      <xdr:col>0</xdr:col>
      <xdr:colOff>635</xdr:colOff>
      <xdr:row>718</xdr:row>
      <xdr:rowOff>90805</xdr:rowOff>
    </xdr:from>
    <xdr:to>
      <xdr:col>0</xdr:col>
      <xdr:colOff>2146935</xdr:colOff>
      <xdr:row>718</xdr:row>
      <xdr:rowOff>1758950</xdr:rowOff>
    </xdr:to>
    <xdr:pic>
      <xdr:nvPicPr>
        <xdr:cNvPr id="626" name="图片 625">
          <a:extLst>
            <a:ext uri="{FF2B5EF4-FFF2-40B4-BE49-F238E27FC236}">
              <a16:creationId xmlns:a16="http://schemas.microsoft.com/office/drawing/2014/main" id="{00000000-0008-0000-4400-000072020000}"/>
            </a:ext>
          </a:extLst>
        </xdr:cNvPr>
        <xdr:cNvPicPr>
          <a:picLocks noChangeAspect="1"/>
        </xdr:cNvPicPr>
      </xdr:nvPicPr>
      <xdr:blipFill>
        <a:blip xmlns:r="http://schemas.openxmlformats.org/officeDocument/2006/relationships" r:embed="rId459"/>
        <a:stretch>
          <a:fillRect/>
        </a:stretch>
      </xdr:blipFill>
      <xdr:spPr>
        <a:xfrm>
          <a:off x="635" y="1321530250"/>
          <a:ext cx="2146300" cy="1668145"/>
        </a:xfrm>
        <a:prstGeom prst="rect">
          <a:avLst/>
        </a:prstGeom>
        <a:noFill/>
        <a:ln w="9525">
          <a:noFill/>
        </a:ln>
      </xdr:spPr>
    </xdr:pic>
    <xdr:clientData/>
  </xdr:twoCellAnchor>
  <xdr:twoCellAnchor editAs="oneCell">
    <xdr:from>
      <xdr:col>0</xdr:col>
      <xdr:colOff>635</xdr:colOff>
      <xdr:row>717</xdr:row>
      <xdr:rowOff>85725</xdr:rowOff>
    </xdr:from>
    <xdr:to>
      <xdr:col>0</xdr:col>
      <xdr:colOff>2148205</xdr:colOff>
      <xdr:row>717</xdr:row>
      <xdr:rowOff>1811020</xdr:rowOff>
    </xdr:to>
    <xdr:pic>
      <xdr:nvPicPr>
        <xdr:cNvPr id="627" name="图片 626">
          <a:extLst>
            <a:ext uri="{FF2B5EF4-FFF2-40B4-BE49-F238E27FC236}">
              <a16:creationId xmlns:a16="http://schemas.microsoft.com/office/drawing/2014/main" id="{00000000-0008-0000-4400-000073020000}"/>
            </a:ext>
          </a:extLst>
        </xdr:cNvPr>
        <xdr:cNvPicPr>
          <a:picLocks noChangeAspect="1"/>
        </xdr:cNvPicPr>
      </xdr:nvPicPr>
      <xdr:blipFill>
        <a:blip xmlns:r="http://schemas.openxmlformats.org/officeDocument/2006/relationships" r:embed="rId460"/>
        <a:stretch>
          <a:fillRect/>
        </a:stretch>
      </xdr:blipFill>
      <xdr:spPr>
        <a:xfrm>
          <a:off x="635" y="1319620170"/>
          <a:ext cx="2147570" cy="1725295"/>
        </a:xfrm>
        <a:prstGeom prst="rect">
          <a:avLst/>
        </a:prstGeom>
        <a:noFill/>
        <a:ln w="9525">
          <a:noFill/>
        </a:ln>
      </xdr:spPr>
    </xdr:pic>
    <xdr:clientData/>
  </xdr:twoCellAnchor>
  <xdr:twoCellAnchor editAs="oneCell">
    <xdr:from>
      <xdr:col>0</xdr:col>
      <xdr:colOff>184150</xdr:colOff>
      <xdr:row>720</xdr:row>
      <xdr:rowOff>50165</xdr:rowOff>
    </xdr:from>
    <xdr:to>
      <xdr:col>0</xdr:col>
      <xdr:colOff>1974850</xdr:colOff>
      <xdr:row>720</xdr:row>
      <xdr:rowOff>1870710</xdr:rowOff>
    </xdr:to>
    <xdr:pic>
      <xdr:nvPicPr>
        <xdr:cNvPr id="628" name="图片 627">
          <a:extLst>
            <a:ext uri="{FF2B5EF4-FFF2-40B4-BE49-F238E27FC236}">
              <a16:creationId xmlns:a16="http://schemas.microsoft.com/office/drawing/2014/main" id="{00000000-0008-0000-4400-000074020000}"/>
            </a:ext>
          </a:extLst>
        </xdr:cNvPr>
        <xdr:cNvPicPr>
          <a:picLocks noChangeAspect="1"/>
        </xdr:cNvPicPr>
      </xdr:nvPicPr>
      <xdr:blipFill>
        <a:blip xmlns:r="http://schemas.openxmlformats.org/officeDocument/2006/relationships" r:embed="rId461"/>
        <a:stretch>
          <a:fillRect/>
        </a:stretch>
      </xdr:blipFill>
      <xdr:spPr>
        <a:xfrm>
          <a:off x="184150" y="1325299610"/>
          <a:ext cx="1790700" cy="1820545"/>
        </a:xfrm>
        <a:prstGeom prst="rect">
          <a:avLst/>
        </a:prstGeom>
        <a:noFill/>
        <a:ln w="9525">
          <a:noFill/>
        </a:ln>
      </xdr:spPr>
    </xdr:pic>
    <xdr:clientData/>
  </xdr:twoCellAnchor>
  <xdr:twoCellAnchor editAs="oneCell">
    <xdr:from>
      <xdr:col>0</xdr:col>
      <xdr:colOff>9525</xdr:colOff>
      <xdr:row>722</xdr:row>
      <xdr:rowOff>139065</xdr:rowOff>
    </xdr:from>
    <xdr:to>
      <xdr:col>0</xdr:col>
      <xdr:colOff>2133600</xdr:colOff>
      <xdr:row>722</xdr:row>
      <xdr:rowOff>1786890</xdr:rowOff>
    </xdr:to>
    <xdr:pic>
      <xdr:nvPicPr>
        <xdr:cNvPr id="629" name="图片 628">
          <a:extLst>
            <a:ext uri="{FF2B5EF4-FFF2-40B4-BE49-F238E27FC236}">
              <a16:creationId xmlns:a16="http://schemas.microsoft.com/office/drawing/2014/main" id="{00000000-0008-0000-4400-000075020000}"/>
            </a:ext>
          </a:extLst>
        </xdr:cNvPr>
        <xdr:cNvPicPr>
          <a:picLocks noChangeAspect="1"/>
        </xdr:cNvPicPr>
      </xdr:nvPicPr>
      <xdr:blipFill>
        <a:blip xmlns:r="http://schemas.openxmlformats.org/officeDocument/2006/relationships" r:embed="rId462"/>
        <a:stretch>
          <a:fillRect/>
        </a:stretch>
      </xdr:blipFill>
      <xdr:spPr>
        <a:xfrm>
          <a:off x="9525" y="1329198510"/>
          <a:ext cx="2124075" cy="1647825"/>
        </a:xfrm>
        <a:prstGeom prst="rect">
          <a:avLst/>
        </a:prstGeom>
        <a:noFill/>
        <a:ln w="9525">
          <a:noFill/>
        </a:ln>
      </xdr:spPr>
    </xdr:pic>
    <xdr:clientData/>
  </xdr:twoCellAnchor>
  <xdr:twoCellAnchor editAs="oneCell">
    <xdr:from>
      <xdr:col>0</xdr:col>
      <xdr:colOff>119380</xdr:colOff>
      <xdr:row>721</xdr:row>
      <xdr:rowOff>57150</xdr:rowOff>
    </xdr:from>
    <xdr:to>
      <xdr:col>0</xdr:col>
      <xdr:colOff>2115185</xdr:colOff>
      <xdr:row>721</xdr:row>
      <xdr:rowOff>1872615</xdr:rowOff>
    </xdr:to>
    <xdr:pic>
      <xdr:nvPicPr>
        <xdr:cNvPr id="630" name="图片 629">
          <a:extLst>
            <a:ext uri="{FF2B5EF4-FFF2-40B4-BE49-F238E27FC236}">
              <a16:creationId xmlns:a16="http://schemas.microsoft.com/office/drawing/2014/main" id="{00000000-0008-0000-4400-000076020000}"/>
            </a:ext>
          </a:extLst>
        </xdr:cNvPr>
        <xdr:cNvPicPr>
          <a:picLocks noChangeAspect="1"/>
        </xdr:cNvPicPr>
      </xdr:nvPicPr>
      <xdr:blipFill>
        <a:blip xmlns:r="http://schemas.openxmlformats.org/officeDocument/2006/relationships" r:embed="rId463"/>
        <a:stretch>
          <a:fillRect/>
        </a:stretch>
      </xdr:blipFill>
      <xdr:spPr>
        <a:xfrm>
          <a:off x="119380" y="1327211595"/>
          <a:ext cx="1995805" cy="1815465"/>
        </a:xfrm>
        <a:prstGeom prst="rect">
          <a:avLst/>
        </a:prstGeom>
        <a:noFill/>
        <a:ln w="9525">
          <a:noFill/>
        </a:ln>
      </xdr:spPr>
    </xdr:pic>
    <xdr:clientData/>
  </xdr:twoCellAnchor>
  <xdr:twoCellAnchor editAs="oneCell">
    <xdr:from>
      <xdr:col>0</xdr:col>
      <xdr:colOff>49530</xdr:colOff>
      <xdr:row>723</xdr:row>
      <xdr:rowOff>65405</xdr:rowOff>
    </xdr:from>
    <xdr:to>
      <xdr:col>0</xdr:col>
      <xdr:colOff>2146300</xdr:colOff>
      <xdr:row>723</xdr:row>
      <xdr:rowOff>1864995</xdr:rowOff>
    </xdr:to>
    <xdr:pic>
      <xdr:nvPicPr>
        <xdr:cNvPr id="631" name="图片 630">
          <a:extLst>
            <a:ext uri="{FF2B5EF4-FFF2-40B4-BE49-F238E27FC236}">
              <a16:creationId xmlns:a16="http://schemas.microsoft.com/office/drawing/2014/main" id="{00000000-0008-0000-4400-000077020000}"/>
            </a:ext>
          </a:extLst>
        </xdr:cNvPr>
        <xdr:cNvPicPr>
          <a:picLocks noChangeAspect="1"/>
        </xdr:cNvPicPr>
      </xdr:nvPicPr>
      <xdr:blipFill>
        <a:blip xmlns:r="http://schemas.openxmlformats.org/officeDocument/2006/relationships" r:embed="rId464"/>
        <a:stretch>
          <a:fillRect/>
        </a:stretch>
      </xdr:blipFill>
      <xdr:spPr>
        <a:xfrm>
          <a:off x="49530" y="1331029850"/>
          <a:ext cx="2096770" cy="1799590"/>
        </a:xfrm>
        <a:prstGeom prst="rect">
          <a:avLst/>
        </a:prstGeom>
        <a:noFill/>
        <a:ln w="9525">
          <a:noFill/>
        </a:ln>
      </xdr:spPr>
    </xdr:pic>
    <xdr:clientData/>
  </xdr:twoCellAnchor>
  <xdr:twoCellAnchor editAs="oneCell">
    <xdr:from>
      <xdr:col>0</xdr:col>
      <xdr:colOff>163830</xdr:colOff>
      <xdr:row>724</xdr:row>
      <xdr:rowOff>49530</xdr:rowOff>
    </xdr:from>
    <xdr:to>
      <xdr:col>0</xdr:col>
      <xdr:colOff>2033270</xdr:colOff>
      <xdr:row>724</xdr:row>
      <xdr:rowOff>1863090</xdr:rowOff>
    </xdr:to>
    <xdr:pic>
      <xdr:nvPicPr>
        <xdr:cNvPr id="632" name="图片 631">
          <a:extLst>
            <a:ext uri="{FF2B5EF4-FFF2-40B4-BE49-F238E27FC236}">
              <a16:creationId xmlns:a16="http://schemas.microsoft.com/office/drawing/2014/main" id="{00000000-0008-0000-4400-000078020000}"/>
            </a:ext>
          </a:extLst>
        </xdr:cNvPr>
        <xdr:cNvPicPr>
          <a:picLocks noChangeAspect="1"/>
        </xdr:cNvPicPr>
      </xdr:nvPicPr>
      <xdr:blipFill>
        <a:blip xmlns:r="http://schemas.openxmlformats.org/officeDocument/2006/relationships" r:embed="rId465"/>
        <a:stretch>
          <a:fillRect/>
        </a:stretch>
      </xdr:blipFill>
      <xdr:spPr>
        <a:xfrm>
          <a:off x="163830" y="1332918975"/>
          <a:ext cx="1869440" cy="1813560"/>
        </a:xfrm>
        <a:prstGeom prst="rect">
          <a:avLst/>
        </a:prstGeom>
        <a:noFill/>
        <a:ln w="9525">
          <a:noFill/>
        </a:ln>
      </xdr:spPr>
    </xdr:pic>
    <xdr:clientData/>
  </xdr:twoCellAnchor>
  <xdr:twoCellAnchor editAs="oneCell">
    <xdr:from>
      <xdr:col>0</xdr:col>
      <xdr:colOff>122555</xdr:colOff>
      <xdr:row>725</xdr:row>
      <xdr:rowOff>49530</xdr:rowOff>
    </xdr:from>
    <xdr:to>
      <xdr:col>0</xdr:col>
      <xdr:colOff>2032635</xdr:colOff>
      <xdr:row>725</xdr:row>
      <xdr:rowOff>1856105</xdr:rowOff>
    </xdr:to>
    <xdr:pic>
      <xdr:nvPicPr>
        <xdr:cNvPr id="633" name="图片 632">
          <a:extLst>
            <a:ext uri="{FF2B5EF4-FFF2-40B4-BE49-F238E27FC236}">
              <a16:creationId xmlns:a16="http://schemas.microsoft.com/office/drawing/2014/main" id="{00000000-0008-0000-4400-000079020000}"/>
            </a:ext>
          </a:extLst>
        </xdr:cNvPr>
        <xdr:cNvPicPr>
          <a:picLocks noChangeAspect="1"/>
        </xdr:cNvPicPr>
      </xdr:nvPicPr>
      <xdr:blipFill>
        <a:blip xmlns:r="http://schemas.openxmlformats.org/officeDocument/2006/relationships" r:embed="rId466"/>
        <a:stretch>
          <a:fillRect/>
        </a:stretch>
      </xdr:blipFill>
      <xdr:spPr>
        <a:xfrm>
          <a:off x="122555" y="1334823975"/>
          <a:ext cx="1910080" cy="1806575"/>
        </a:xfrm>
        <a:prstGeom prst="rect">
          <a:avLst/>
        </a:prstGeom>
        <a:noFill/>
        <a:ln w="9525">
          <a:noFill/>
        </a:ln>
      </xdr:spPr>
    </xdr:pic>
    <xdr:clientData/>
  </xdr:twoCellAnchor>
  <xdr:twoCellAnchor editAs="oneCell">
    <xdr:from>
      <xdr:col>0</xdr:col>
      <xdr:colOff>37465</xdr:colOff>
      <xdr:row>726</xdr:row>
      <xdr:rowOff>37465</xdr:rowOff>
    </xdr:from>
    <xdr:to>
      <xdr:col>0</xdr:col>
      <xdr:colOff>2103755</xdr:colOff>
      <xdr:row>726</xdr:row>
      <xdr:rowOff>1860550</xdr:rowOff>
    </xdr:to>
    <xdr:pic>
      <xdr:nvPicPr>
        <xdr:cNvPr id="634" name="图片 633">
          <a:extLst>
            <a:ext uri="{FF2B5EF4-FFF2-40B4-BE49-F238E27FC236}">
              <a16:creationId xmlns:a16="http://schemas.microsoft.com/office/drawing/2014/main" id="{00000000-0008-0000-4400-00007A020000}"/>
            </a:ext>
          </a:extLst>
        </xdr:cNvPr>
        <xdr:cNvPicPr>
          <a:picLocks noChangeAspect="1"/>
        </xdr:cNvPicPr>
      </xdr:nvPicPr>
      <xdr:blipFill>
        <a:blip xmlns:r="http://schemas.openxmlformats.org/officeDocument/2006/relationships" r:embed="rId467"/>
        <a:stretch>
          <a:fillRect/>
        </a:stretch>
      </xdr:blipFill>
      <xdr:spPr>
        <a:xfrm>
          <a:off x="37465" y="1336716910"/>
          <a:ext cx="2066290" cy="1823085"/>
        </a:xfrm>
        <a:prstGeom prst="rect">
          <a:avLst/>
        </a:prstGeom>
        <a:noFill/>
        <a:ln w="9525">
          <a:noFill/>
        </a:ln>
      </xdr:spPr>
    </xdr:pic>
    <xdr:clientData/>
  </xdr:twoCellAnchor>
  <xdr:twoCellAnchor editAs="oneCell">
    <xdr:from>
      <xdr:col>0</xdr:col>
      <xdr:colOff>635</xdr:colOff>
      <xdr:row>729</xdr:row>
      <xdr:rowOff>146685</xdr:rowOff>
    </xdr:from>
    <xdr:to>
      <xdr:col>0</xdr:col>
      <xdr:colOff>2149475</xdr:colOff>
      <xdr:row>729</xdr:row>
      <xdr:rowOff>1797685</xdr:rowOff>
    </xdr:to>
    <xdr:pic>
      <xdr:nvPicPr>
        <xdr:cNvPr id="635" name="图片 634">
          <a:extLst>
            <a:ext uri="{FF2B5EF4-FFF2-40B4-BE49-F238E27FC236}">
              <a16:creationId xmlns:a16="http://schemas.microsoft.com/office/drawing/2014/main" id="{00000000-0008-0000-4400-00007B020000}"/>
            </a:ext>
          </a:extLst>
        </xdr:cNvPr>
        <xdr:cNvPicPr>
          <a:picLocks noChangeAspect="1"/>
        </xdr:cNvPicPr>
      </xdr:nvPicPr>
      <xdr:blipFill>
        <a:blip xmlns:r="http://schemas.openxmlformats.org/officeDocument/2006/relationships" r:embed="rId468"/>
        <a:stretch>
          <a:fillRect/>
        </a:stretch>
      </xdr:blipFill>
      <xdr:spPr>
        <a:xfrm>
          <a:off x="635" y="1342541130"/>
          <a:ext cx="2148840" cy="1651000"/>
        </a:xfrm>
        <a:prstGeom prst="rect">
          <a:avLst/>
        </a:prstGeom>
        <a:noFill/>
        <a:ln w="9525">
          <a:noFill/>
        </a:ln>
      </xdr:spPr>
    </xdr:pic>
    <xdr:clientData/>
  </xdr:twoCellAnchor>
  <xdr:twoCellAnchor editAs="oneCell">
    <xdr:from>
      <xdr:col>0</xdr:col>
      <xdr:colOff>9525</xdr:colOff>
      <xdr:row>727</xdr:row>
      <xdr:rowOff>217170</xdr:rowOff>
    </xdr:from>
    <xdr:to>
      <xdr:col>0</xdr:col>
      <xdr:colOff>2165350</xdr:colOff>
      <xdr:row>727</xdr:row>
      <xdr:rowOff>1724660</xdr:rowOff>
    </xdr:to>
    <xdr:pic>
      <xdr:nvPicPr>
        <xdr:cNvPr id="636" name="图片 635">
          <a:extLst>
            <a:ext uri="{FF2B5EF4-FFF2-40B4-BE49-F238E27FC236}">
              <a16:creationId xmlns:a16="http://schemas.microsoft.com/office/drawing/2014/main" id="{00000000-0008-0000-4400-00007C020000}"/>
            </a:ext>
          </a:extLst>
        </xdr:cNvPr>
        <xdr:cNvPicPr>
          <a:picLocks noChangeAspect="1"/>
        </xdr:cNvPicPr>
      </xdr:nvPicPr>
      <xdr:blipFill>
        <a:blip xmlns:r="http://schemas.openxmlformats.org/officeDocument/2006/relationships" r:embed="rId469"/>
        <a:stretch>
          <a:fillRect/>
        </a:stretch>
      </xdr:blipFill>
      <xdr:spPr>
        <a:xfrm>
          <a:off x="9525" y="1338801615"/>
          <a:ext cx="2155825" cy="1507490"/>
        </a:xfrm>
        <a:prstGeom prst="rect">
          <a:avLst/>
        </a:prstGeom>
        <a:noFill/>
        <a:ln w="9525">
          <a:noFill/>
        </a:ln>
      </xdr:spPr>
    </xdr:pic>
    <xdr:clientData/>
  </xdr:twoCellAnchor>
  <xdr:twoCellAnchor editAs="oneCell">
    <xdr:from>
      <xdr:col>0</xdr:col>
      <xdr:colOff>8255</xdr:colOff>
      <xdr:row>728</xdr:row>
      <xdr:rowOff>62865</xdr:rowOff>
    </xdr:from>
    <xdr:to>
      <xdr:col>0</xdr:col>
      <xdr:colOff>2105025</xdr:colOff>
      <xdr:row>728</xdr:row>
      <xdr:rowOff>1819910</xdr:rowOff>
    </xdr:to>
    <xdr:pic>
      <xdr:nvPicPr>
        <xdr:cNvPr id="637" name="图片 636">
          <a:extLst>
            <a:ext uri="{FF2B5EF4-FFF2-40B4-BE49-F238E27FC236}">
              <a16:creationId xmlns:a16="http://schemas.microsoft.com/office/drawing/2014/main" id="{00000000-0008-0000-4400-00007D020000}"/>
            </a:ext>
          </a:extLst>
        </xdr:cNvPr>
        <xdr:cNvPicPr>
          <a:picLocks noChangeAspect="1"/>
        </xdr:cNvPicPr>
      </xdr:nvPicPr>
      <xdr:blipFill>
        <a:blip xmlns:r="http://schemas.openxmlformats.org/officeDocument/2006/relationships" r:embed="rId470"/>
        <a:stretch>
          <a:fillRect/>
        </a:stretch>
      </xdr:blipFill>
      <xdr:spPr>
        <a:xfrm>
          <a:off x="8255" y="1340552310"/>
          <a:ext cx="2096770" cy="1757045"/>
        </a:xfrm>
        <a:prstGeom prst="rect">
          <a:avLst/>
        </a:prstGeom>
        <a:noFill/>
        <a:ln w="9525">
          <a:noFill/>
        </a:ln>
      </xdr:spPr>
    </xdr:pic>
    <xdr:clientData/>
  </xdr:twoCellAnchor>
  <xdr:twoCellAnchor editAs="oneCell">
    <xdr:from>
      <xdr:col>0</xdr:col>
      <xdr:colOff>9525</xdr:colOff>
      <xdr:row>733</xdr:row>
      <xdr:rowOff>125730</xdr:rowOff>
    </xdr:from>
    <xdr:to>
      <xdr:col>0</xdr:col>
      <xdr:colOff>2129790</xdr:colOff>
      <xdr:row>733</xdr:row>
      <xdr:rowOff>1780540</xdr:rowOff>
    </xdr:to>
    <xdr:pic>
      <xdr:nvPicPr>
        <xdr:cNvPr id="639" name="图片 638">
          <a:extLst>
            <a:ext uri="{FF2B5EF4-FFF2-40B4-BE49-F238E27FC236}">
              <a16:creationId xmlns:a16="http://schemas.microsoft.com/office/drawing/2014/main" id="{00000000-0008-0000-4400-00007F020000}"/>
            </a:ext>
          </a:extLst>
        </xdr:cNvPr>
        <xdr:cNvPicPr>
          <a:picLocks noChangeAspect="1"/>
        </xdr:cNvPicPr>
      </xdr:nvPicPr>
      <xdr:blipFill>
        <a:blip xmlns:r="http://schemas.openxmlformats.org/officeDocument/2006/relationships" r:embed="rId471"/>
        <a:stretch>
          <a:fillRect/>
        </a:stretch>
      </xdr:blipFill>
      <xdr:spPr>
        <a:xfrm>
          <a:off x="9525" y="1350140175"/>
          <a:ext cx="2120265" cy="1654810"/>
        </a:xfrm>
        <a:prstGeom prst="rect">
          <a:avLst/>
        </a:prstGeom>
        <a:noFill/>
        <a:ln w="9525">
          <a:noFill/>
        </a:ln>
      </xdr:spPr>
    </xdr:pic>
    <xdr:clientData/>
  </xdr:twoCellAnchor>
  <xdr:twoCellAnchor editAs="oneCell">
    <xdr:from>
      <xdr:col>0</xdr:col>
      <xdr:colOff>20320</xdr:colOff>
      <xdr:row>732</xdr:row>
      <xdr:rowOff>39370</xdr:rowOff>
    </xdr:from>
    <xdr:to>
      <xdr:col>0</xdr:col>
      <xdr:colOff>2102485</xdr:colOff>
      <xdr:row>732</xdr:row>
      <xdr:rowOff>1851660</xdr:rowOff>
    </xdr:to>
    <xdr:pic>
      <xdr:nvPicPr>
        <xdr:cNvPr id="640" name="图片 639">
          <a:extLst>
            <a:ext uri="{FF2B5EF4-FFF2-40B4-BE49-F238E27FC236}">
              <a16:creationId xmlns:a16="http://schemas.microsoft.com/office/drawing/2014/main" id="{00000000-0008-0000-4400-000080020000}"/>
            </a:ext>
          </a:extLst>
        </xdr:cNvPr>
        <xdr:cNvPicPr>
          <a:picLocks noChangeAspect="1"/>
        </xdr:cNvPicPr>
      </xdr:nvPicPr>
      <xdr:blipFill>
        <a:blip xmlns:r="http://schemas.openxmlformats.org/officeDocument/2006/relationships" r:embed="rId472"/>
        <a:stretch>
          <a:fillRect/>
        </a:stretch>
      </xdr:blipFill>
      <xdr:spPr>
        <a:xfrm>
          <a:off x="20320" y="1348148815"/>
          <a:ext cx="2082165" cy="1812290"/>
        </a:xfrm>
        <a:prstGeom prst="rect">
          <a:avLst/>
        </a:prstGeom>
        <a:noFill/>
        <a:ln w="9525">
          <a:noFill/>
        </a:ln>
      </xdr:spPr>
    </xdr:pic>
    <xdr:clientData/>
  </xdr:twoCellAnchor>
  <xdr:twoCellAnchor editAs="oneCell">
    <xdr:from>
      <xdr:col>0</xdr:col>
      <xdr:colOff>635</xdr:colOff>
      <xdr:row>731</xdr:row>
      <xdr:rowOff>111760</xdr:rowOff>
    </xdr:from>
    <xdr:to>
      <xdr:col>0</xdr:col>
      <xdr:colOff>2148840</xdr:colOff>
      <xdr:row>731</xdr:row>
      <xdr:rowOff>1737360</xdr:rowOff>
    </xdr:to>
    <xdr:pic>
      <xdr:nvPicPr>
        <xdr:cNvPr id="641" name="图片 640">
          <a:extLst>
            <a:ext uri="{FF2B5EF4-FFF2-40B4-BE49-F238E27FC236}">
              <a16:creationId xmlns:a16="http://schemas.microsoft.com/office/drawing/2014/main" id="{00000000-0008-0000-4400-000081020000}"/>
            </a:ext>
          </a:extLst>
        </xdr:cNvPr>
        <xdr:cNvPicPr>
          <a:picLocks noChangeAspect="1"/>
        </xdr:cNvPicPr>
      </xdr:nvPicPr>
      <xdr:blipFill>
        <a:blip xmlns:r="http://schemas.openxmlformats.org/officeDocument/2006/relationships" r:embed="rId473"/>
        <a:stretch>
          <a:fillRect/>
        </a:stretch>
      </xdr:blipFill>
      <xdr:spPr>
        <a:xfrm>
          <a:off x="635" y="1346316205"/>
          <a:ext cx="2148205" cy="1625600"/>
        </a:xfrm>
        <a:prstGeom prst="rect">
          <a:avLst/>
        </a:prstGeom>
        <a:noFill/>
        <a:ln w="9525">
          <a:noFill/>
        </a:ln>
      </xdr:spPr>
    </xdr:pic>
    <xdr:clientData/>
  </xdr:twoCellAnchor>
  <xdr:twoCellAnchor editAs="oneCell">
    <xdr:from>
      <xdr:col>0</xdr:col>
      <xdr:colOff>635</xdr:colOff>
      <xdr:row>730</xdr:row>
      <xdr:rowOff>94615</xdr:rowOff>
    </xdr:from>
    <xdr:to>
      <xdr:col>0</xdr:col>
      <xdr:colOff>2146935</xdr:colOff>
      <xdr:row>730</xdr:row>
      <xdr:rowOff>1823720</xdr:rowOff>
    </xdr:to>
    <xdr:pic>
      <xdr:nvPicPr>
        <xdr:cNvPr id="642" name="图片 641">
          <a:extLst>
            <a:ext uri="{FF2B5EF4-FFF2-40B4-BE49-F238E27FC236}">
              <a16:creationId xmlns:a16="http://schemas.microsoft.com/office/drawing/2014/main" id="{00000000-0008-0000-4400-000082020000}"/>
            </a:ext>
          </a:extLst>
        </xdr:cNvPr>
        <xdr:cNvPicPr>
          <a:picLocks noChangeAspect="1"/>
        </xdr:cNvPicPr>
      </xdr:nvPicPr>
      <xdr:blipFill>
        <a:blip xmlns:r="http://schemas.openxmlformats.org/officeDocument/2006/relationships" r:embed="rId474"/>
        <a:stretch>
          <a:fillRect/>
        </a:stretch>
      </xdr:blipFill>
      <xdr:spPr>
        <a:xfrm>
          <a:off x="635" y="1344394060"/>
          <a:ext cx="2146300" cy="1729105"/>
        </a:xfrm>
        <a:prstGeom prst="rect">
          <a:avLst/>
        </a:prstGeom>
        <a:noFill/>
        <a:ln w="9525">
          <a:noFill/>
        </a:ln>
      </xdr:spPr>
    </xdr:pic>
    <xdr:clientData/>
  </xdr:twoCellAnchor>
  <xdr:twoCellAnchor editAs="oneCell">
    <xdr:from>
      <xdr:col>0</xdr:col>
      <xdr:colOff>133350</xdr:colOff>
      <xdr:row>734</xdr:row>
      <xdr:rowOff>27305</xdr:rowOff>
    </xdr:from>
    <xdr:to>
      <xdr:col>0</xdr:col>
      <xdr:colOff>2107565</xdr:colOff>
      <xdr:row>734</xdr:row>
      <xdr:rowOff>1866265</xdr:rowOff>
    </xdr:to>
    <xdr:pic>
      <xdr:nvPicPr>
        <xdr:cNvPr id="643" name="图片 642">
          <a:extLst>
            <a:ext uri="{FF2B5EF4-FFF2-40B4-BE49-F238E27FC236}">
              <a16:creationId xmlns:a16="http://schemas.microsoft.com/office/drawing/2014/main" id="{00000000-0008-0000-4400-000083020000}"/>
            </a:ext>
          </a:extLst>
        </xdr:cNvPr>
        <xdr:cNvPicPr>
          <a:picLocks noChangeAspect="1"/>
        </xdr:cNvPicPr>
      </xdr:nvPicPr>
      <xdr:blipFill>
        <a:blip xmlns:r="http://schemas.openxmlformats.org/officeDocument/2006/relationships" r:embed="rId475"/>
        <a:stretch>
          <a:fillRect/>
        </a:stretch>
      </xdr:blipFill>
      <xdr:spPr>
        <a:xfrm>
          <a:off x="133350" y="1351946750"/>
          <a:ext cx="1974215" cy="1838960"/>
        </a:xfrm>
        <a:prstGeom prst="rect">
          <a:avLst/>
        </a:prstGeom>
        <a:noFill/>
        <a:ln w="9525">
          <a:noFill/>
        </a:ln>
      </xdr:spPr>
    </xdr:pic>
    <xdr:clientData/>
  </xdr:twoCellAnchor>
  <xdr:twoCellAnchor editAs="oneCell">
    <xdr:from>
      <xdr:col>0</xdr:col>
      <xdr:colOff>141605</xdr:colOff>
      <xdr:row>736</xdr:row>
      <xdr:rowOff>50800</xdr:rowOff>
    </xdr:from>
    <xdr:to>
      <xdr:col>0</xdr:col>
      <xdr:colOff>2035175</xdr:colOff>
      <xdr:row>736</xdr:row>
      <xdr:rowOff>1875790</xdr:rowOff>
    </xdr:to>
    <xdr:pic>
      <xdr:nvPicPr>
        <xdr:cNvPr id="644" name="图片 643">
          <a:extLst>
            <a:ext uri="{FF2B5EF4-FFF2-40B4-BE49-F238E27FC236}">
              <a16:creationId xmlns:a16="http://schemas.microsoft.com/office/drawing/2014/main" id="{00000000-0008-0000-4400-000084020000}"/>
            </a:ext>
          </a:extLst>
        </xdr:cNvPr>
        <xdr:cNvPicPr>
          <a:picLocks noChangeAspect="1"/>
        </xdr:cNvPicPr>
      </xdr:nvPicPr>
      <xdr:blipFill>
        <a:blip xmlns:r="http://schemas.openxmlformats.org/officeDocument/2006/relationships" r:embed="rId476"/>
        <a:stretch>
          <a:fillRect/>
        </a:stretch>
      </xdr:blipFill>
      <xdr:spPr>
        <a:xfrm>
          <a:off x="141605" y="1355780245"/>
          <a:ext cx="1893570" cy="1824990"/>
        </a:xfrm>
        <a:prstGeom prst="rect">
          <a:avLst/>
        </a:prstGeom>
        <a:noFill/>
        <a:ln w="9525">
          <a:noFill/>
        </a:ln>
      </xdr:spPr>
    </xdr:pic>
    <xdr:clientData/>
  </xdr:twoCellAnchor>
  <xdr:twoCellAnchor editAs="oneCell">
    <xdr:from>
      <xdr:col>0</xdr:col>
      <xdr:colOff>635</xdr:colOff>
      <xdr:row>735</xdr:row>
      <xdr:rowOff>74295</xdr:rowOff>
    </xdr:from>
    <xdr:to>
      <xdr:col>0</xdr:col>
      <xdr:colOff>2153285</xdr:colOff>
      <xdr:row>735</xdr:row>
      <xdr:rowOff>1873250</xdr:rowOff>
    </xdr:to>
    <xdr:pic>
      <xdr:nvPicPr>
        <xdr:cNvPr id="645" name="图片 644">
          <a:extLst>
            <a:ext uri="{FF2B5EF4-FFF2-40B4-BE49-F238E27FC236}">
              <a16:creationId xmlns:a16="http://schemas.microsoft.com/office/drawing/2014/main" id="{00000000-0008-0000-4400-000085020000}"/>
            </a:ext>
          </a:extLst>
        </xdr:cNvPr>
        <xdr:cNvPicPr>
          <a:picLocks noChangeAspect="1"/>
        </xdr:cNvPicPr>
      </xdr:nvPicPr>
      <xdr:blipFill>
        <a:blip xmlns:r="http://schemas.openxmlformats.org/officeDocument/2006/relationships" r:embed="rId477"/>
        <a:stretch>
          <a:fillRect/>
        </a:stretch>
      </xdr:blipFill>
      <xdr:spPr>
        <a:xfrm>
          <a:off x="635" y="1353898740"/>
          <a:ext cx="2152650" cy="1798955"/>
        </a:xfrm>
        <a:prstGeom prst="rect">
          <a:avLst/>
        </a:prstGeom>
        <a:noFill/>
        <a:ln w="9525">
          <a:noFill/>
        </a:ln>
      </xdr:spPr>
    </xdr:pic>
    <xdr:clientData/>
  </xdr:twoCellAnchor>
  <xdr:twoCellAnchor editAs="oneCell">
    <xdr:from>
      <xdr:col>0</xdr:col>
      <xdr:colOff>77470</xdr:colOff>
      <xdr:row>737</xdr:row>
      <xdr:rowOff>49530</xdr:rowOff>
    </xdr:from>
    <xdr:to>
      <xdr:col>0</xdr:col>
      <xdr:colOff>2076450</xdr:colOff>
      <xdr:row>737</xdr:row>
      <xdr:rowOff>1861820</xdr:rowOff>
    </xdr:to>
    <xdr:pic>
      <xdr:nvPicPr>
        <xdr:cNvPr id="646" name="图片 645">
          <a:extLst>
            <a:ext uri="{FF2B5EF4-FFF2-40B4-BE49-F238E27FC236}">
              <a16:creationId xmlns:a16="http://schemas.microsoft.com/office/drawing/2014/main" id="{00000000-0008-0000-4400-000086020000}"/>
            </a:ext>
          </a:extLst>
        </xdr:cNvPr>
        <xdr:cNvPicPr>
          <a:picLocks noChangeAspect="1"/>
        </xdr:cNvPicPr>
      </xdr:nvPicPr>
      <xdr:blipFill>
        <a:blip xmlns:r="http://schemas.openxmlformats.org/officeDocument/2006/relationships" r:embed="rId478"/>
        <a:stretch>
          <a:fillRect/>
        </a:stretch>
      </xdr:blipFill>
      <xdr:spPr>
        <a:xfrm>
          <a:off x="77470" y="1357683975"/>
          <a:ext cx="1998980" cy="1812290"/>
        </a:xfrm>
        <a:prstGeom prst="rect">
          <a:avLst/>
        </a:prstGeom>
        <a:noFill/>
        <a:ln w="9525">
          <a:noFill/>
        </a:ln>
      </xdr:spPr>
    </xdr:pic>
    <xdr:clientData/>
  </xdr:twoCellAnchor>
  <xdr:twoCellAnchor editAs="oneCell">
    <xdr:from>
      <xdr:col>0</xdr:col>
      <xdr:colOff>635</xdr:colOff>
      <xdr:row>738</xdr:row>
      <xdr:rowOff>56515</xdr:rowOff>
    </xdr:from>
    <xdr:to>
      <xdr:col>0</xdr:col>
      <xdr:colOff>2138045</xdr:colOff>
      <xdr:row>738</xdr:row>
      <xdr:rowOff>1831975</xdr:rowOff>
    </xdr:to>
    <xdr:pic>
      <xdr:nvPicPr>
        <xdr:cNvPr id="647" name="图片 646">
          <a:extLst>
            <a:ext uri="{FF2B5EF4-FFF2-40B4-BE49-F238E27FC236}">
              <a16:creationId xmlns:a16="http://schemas.microsoft.com/office/drawing/2014/main" id="{00000000-0008-0000-4400-000087020000}"/>
            </a:ext>
          </a:extLst>
        </xdr:cNvPr>
        <xdr:cNvPicPr>
          <a:picLocks noChangeAspect="1"/>
        </xdr:cNvPicPr>
      </xdr:nvPicPr>
      <xdr:blipFill>
        <a:blip xmlns:r="http://schemas.openxmlformats.org/officeDocument/2006/relationships" r:embed="rId479"/>
        <a:stretch>
          <a:fillRect/>
        </a:stretch>
      </xdr:blipFill>
      <xdr:spPr>
        <a:xfrm>
          <a:off x="635" y="1359595960"/>
          <a:ext cx="2137410" cy="1775460"/>
        </a:xfrm>
        <a:prstGeom prst="rect">
          <a:avLst/>
        </a:prstGeom>
        <a:noFill/>
        <a:ln w="9525">
          <a:noFill/>
        </a:ln>
      </xdr:spPr>
    </xdr:pic>
    <xdr:clientData/>
  </xdr:twoCellAnchor>
  <xdr:twoCellAnchor editAs="oneCell">
    <xdr:from>
      <xdr:col>0</xdr:col>
      <xdr:colOff>9525</xdr:colOff>
      <xdr:row>746</xdr:row>
      <xdr:rowOff>182880</xdr:rowOff>
    </xdr:from>
    <xdr:to>
      <xdr:col>0</xdr:col>
      <xdr:colOff>2110740</xdr:colOff>
      <xdr:row>746</xdr:row>
      <xdr:rowOff>1727835</xdr:rowOff>
    </xdr:to>
    <xdr:pic>
      <xdr:nvPicPr>
        <xdr:cNvPr id="648" name="ID_8111D498AE2A4CAC849165841128E2C1" descr="eb33df144cf0ebe191d5f0648cb2268">
          <a:extLst>
            <a:ext uri="{FF2B5EF4-FFF2-40B4-BE49-F238E27FC236}">
              <a16:creationId xmlns:a16="http://schemas.microsoft.com/office/drawing/2014/main" id="{00000000-0008-0000-4400-000088020000}"/>
            </a:ext>
          </a:extLst>
        </xdr:cNvPr>
        <xdr:cNvPicPr>
          <a:picLocks noChangeAspect="1"/>
        </xdr:cNvPicPr>
      </xdr:nvPicPr>
      <xdr:blipFill>
        <a:blip xmlns:r="http://schemas.openxmlformats.org/officeDocument/2006/relationships" r:embed="rId480"/>
        <a:stretch>
          <a:fillRect/>
        </a:stretch>
      </xdr:blipFill>
      <xdr:spPr>
        <a:xfrm>
          <a:off x="9525" y="1374962325"/>
          <a:ext cx="2101215" cy="1544955"/>
        </a:xfrm>
        <a:prstGeom prst="rect">
          <a:avLst/>
        </a:prstGeom>
      </xdr:spPr>
    </xdr:pic>
    <xdr:clientData/>
  </xdr:twoCellAnchor>
  <xdr:twoCellAnchor editAs="oneCell">
    <xdr:from>
      <xdr:col>0</xdr:col>
      <xdr:colOff>9525</xdr:colOff>
      <xdr:row>747</xdr:row>
      <xdr:rowOff>130810</xdr:rowOff>
    </xdr:from>
    <xdr:to>
      <xdr:col>0</xdr:col>
      <xdr:colOff>2117725</xdr:colOff>
      <xdr:row>747</xdr:row>
      <xdr:rowOff>1783080</xdr:rowOff>
    </xdr:to>
    <xdr:pic>
      <xdr:nvPicPr>
        <xdr:cNvPr id="649" name="ID_B93F8C49EFD54E7FB879483481E8CEFB" descr="64eea9d53502d30c0da3f5c24d3a9ee">
          <a:extLst>
            <a:ext uri="{FF2B5EF4-FFF2-40B4-BE49-F238E27FC236}">
              <a16:creationId xmlns:a16="http://schemas.microsoft.com/office/drawing/2014/main" id="{00000000-0008-0000-4400-000089020000}"/>
            </a:ext>
          </a:extLst>
        </xdr:cNvPr>
        <xdr:cNvPicPr>
          <a:picLocks noChangeAspect="1"/>
        </xdr:cNvPicPr>
      </xdr:nvPicPr>
      <xdr:blipFill>
        <a:blip xmlns:r="http://schemas.openxmlformats.org/officeDocument/2006/relationships" r:embed="rId481"/>
        <a:stretch>
          <a:fillRect/>
        </a:stretch>
      </xdr:blipFill>
      <xdr:spPr>
        <a:xfrm>
          <a:off x="9525" y="1376815255"/>
          <a:ext cx="2108200" cy="1652270"/>
        </a:xfrm>
        <a:prstGeom prst="rect">
          <a:avLst/>
        </a:prstGeom>
      </xdr:spPr>
    </xdr:pic>
    <xdr:clientData/>
  </xdr:twoCellAnchor>
  <xdr:twoCellAnchor editAs="oneCell">
    <xdr:from>
      <xdr:col>0</xdr:col>
      <xdr:colOff>6350</xdr:colOff>
      <xdr:row>748</xdr:row>
      <xdr:rowOff>131445</xdr:rowOff>
    </xdr:from>
    <xdr:to>
      <xdr:col>0</xdr:col>
      <xdr:colOff>2128520</xdr:colOff>
      <xdr:row>748</xdr:row>
      <xdr:rowOff>1807845</xdr:rowOff>
    </xdr:to>
    <xdr:pic>
      <xdr:nvPicPr>
        <xdr:cNvPr id="650" name="ID_50AC6EE3EA4F4B8282DE304E590914EF" descr="1677052911569">
          <a:extLst>
            <a:ext uri="{FF2B5EF4-FFF2-40B4-BE49-F238E27FC236}">
              <a16:creationId xmlns:a16="http://schemas.microsoft.com/office/drawing/2014/main" id="{00000000-0008-0000-4400-00008A020000}"/>
            </a:ext>
          </a:extLst>
        </xdr:cNvPr>
        <xdr:cNvPicPr>
          <a:picLocks noChangeAspect="1"/>
        </xdr:cNvPicPr>
      </xdr:nvPicPr>
      <xdr:blipFill>
        <a:blip xmlns:r="http://schemas.openxmlformats.org/officeDocument/2006/relationships" r:embed="rId482"/>
        <a:stretch>
          <a:fillRect/>
        </a:stretch>
      </xdr:blipFill>
      <xdr:spPr>
        <a:xfrm>
          <a:off x="6350" y="1378720890"/>
          <a:ext cx="2122170" cy="1676400"/>
        </a:xfrm>
        <a:prstGeom prst="rect">
          <a:avLst/>
        </a:prstGeom>
      </xdr:spPr>
    </xdr:pic>
    <xdr:clientData/>
  </xdr:twoCellAnchor>
  <xdr:twoCellAnchor editAs="oneCell">
    <xdr:from>
      <xdr:col>0</xdr:col>
      <xdr:colOff>43180</xdr:colOff>
      <xdr:row>751</xdr:row>
      <xdr:rowOff>41910</xdr:rowOff>
    </xdr:from>
    <xdr:to>
      <xdr:col>0</xdr:col>
      <xdr:colOff>2089150</xdr:colOff>
      <xdr:row>751</xdr:row>
      <xdr:rowOff>1868170</xdr:rowOff>
    </xdr:to>
    <xdr:pic>
      <xdr:nvPicPr>
        <xdr:cNvPr id="651" name="图片 650">
          <a:extLst>
            <a:ext uri="{FF2B5EF4-FFF2-40B4-BE49-F238E27FC236}">
              <a16:creationId xmlns:a16="http://schemas.microsoft.com/office/drawing/2014/main" id="{00000000-0008-0000-4400-00008B020000}"/>
            </a:ext>
          </a:extLst>
        </xdr:cNvPr>
        <xdr:cNvPicPr>
          <a:picLocks noChangeAspect="1"/>
        </xdr:cNvPicPr>
      </xdr:nvPicPr>
      <xdr:blipFill>
        <a:blip xmlns:r="http://schemas.openxmlformats.org/officeDocument/2006/relationships" r:embed="rId483"/>
        <a:stretch>
          <a:fillRect/>
        </a:stretch>
      </xdr:blipFill>
      <xdr:spPr>
        <a:xfrm>
          <a:off x="43180" y="1384346355"/>
          <a:ext cx="2045970" cy="1826260"/>
        </a:xfrm>
        <a:prstGeom prst="rect">
          <a:avLst/>
        </a:prstGeom>
        <a:noFill/>
        <a:ln w="9525">
          <a:noFill/>
        </a:ln>
      </xdr:spPr>
    </xdr:pic>
    <xdr:clientData/>
  </xdr:twoCellAnchor>
  <xdr:twoCellAnchor editAs="oneCell">
    <xdr:from>
      <xdr:col>0</xdr:col>
      <xdr:colOff>9525</xdr:colOff>
      <xdr:row>749</xdr:row>
      <xdr:rowOff>255905</xdr:rowOff>
    </xdr:from>
    <xdr:to>
      <xdr:col>0</xdr:col>
      <xdr:colOff>2132330</xdr:colOff>
      <xdr:row>749</xdr:row>
      <xdr:rowOff>1693545</xdr:rowOff>
    </xdr:to>
    <xdr:pic>
      <xdr:nvPicPr>
        <xdr:cNvPr id="652" name="图片 651">
          <a:extLst>
            <a:ext uri="{FF2B5EF4-FFF2-40B4-BE49-F238E27FC236}">
              <a16:creationId xmlns:a16="http://schemas.microsoft.com/office/drawing/2014/main" id="{00000000-0008-0000-4400-00008C020000}"/>
            </a:ext>
          </a:extLst>
        </xdr:cNvPr>
        <xdr:cNvPicPr>
          <a:picLocks noChangeAspect="1"/>
        </xdr:cNvPicPr>
      </xdr:nvPicPr>
      <xdr:blipFill>
        <a:blip xmlns:r="http://schemas.openxmlformats.org/officeDocument/2006/relationships" r:embed="rId484"/>
        <a:stretch>
          <a:fillRect/>
        </a:stretch>
      </xdr:blipFill>
      <xdr:spPr>
        <a:xfrm>
          <a:off x="9525" y="1380750350"/>
          <a:ext cx="2122805" cy="1437640"/>
        </a:xfrm>
        <a:prstGeom prst="rect">
          <a:avLst/>
        </a:prstGeom>
        <a:noFill/>
        <a:ln w="9525">
          <a:noFill/>
        </a:ln>
      </xdr:spPr>
    </xdr:pic>
    <xdr:clientData/>
  </xdr:twoCellAnchor>
  <xdr:twoCellAnchor editAs="oneCell">
    <xdr:from>
      <xdr:col>0</xdr:col>
      <xdr:colOff>154305</xdr:colOff>
      <xdr:row>752</xdr:row>
      <xdr:rowOff>41910</xdr:rowOff>
    </xdr:from>
    <xdr:to>
      <xdr:col>0</xdr:col>
      <xdr:colOff>1998980</xdr:colOff>
      <xdr:row>752</xdr:row>
      <xdr:rowOff>1875790</xdr:rowOff>
    </xdr:to>
    <xdr:pic>
      <xdr:nvPicPr>
        <xdr:cNvPr id="654" name="图片 653">
          <a:extLst>
            <a:ext uri="{FF2B5EF4-FFF2-40B4-BE49-F238E27FC236}">
              <a16:creationId xmlns:a16="http://schemas.microsoft.com/office/drawing/2014/main" id="{00000000-0008-0000-4400-00008E020000}"/>
            </a:ext>
          </a:extLst>
        </xdr:cNvPr>
        <xdr:cNvPicPr>
          <a:picLocks noChangeAspect="1"/>
        </xdr:cNvPicPr>
      </xdr:nvPicPr>
      <xdr:blipFill>
        <a:blip xmlns:r="http://schemas.openxmlformats.org/officeDocument/2006/relationships" r:embed="rId485"/>
        <a:stretch>
          <a:fillRect/>
        </a:stretch>
      </xdr:blipFill>
      <xdr:spPr>
        <a:xfrm>
          <a:off x="154305" y="1386251355"/>
          <a:ext cx="1844675" cy="1833880"/>
        </a:xfrm>
        <a:prstGeom prst="rect">
          <a:avLst/>
        </a:prstGeom>
        <a:noFill/>
        <a:ln w="9525">
          <a:noFill/>
        </a:ln>
      </xdr:spPr>
    </xdr:pic>
    <xdr:clientData/>
  </xdr:twoCellAnchor>
  <xdr:twoCellAnchor editAs="oneCell">
    <xdr:from>
      <xdr:col>0</xdr:col>
      <xdr:colOff>9525</xdr:colOff>
      <xdr:row>753</xdr:row>
      <xdr:rowOff>235585</xdr:rowOff>
    </xdr:from>
    <xdr:to>
      <xdr:col>0</xdr:col>
      <xdr:colOff>2138045</xdr:colOff>
      <xdr:row>753</xdr:row>
      <xdr:rowOff>1728470</xdr:rowOff>
    </xdr:to>
    <xdr:pic>
      <xdr:nvPicPr>
        <xdr:cNvPr id="655" name="图片 654">
          <a:extLst>
            <a:ext uri="{FF2B5EF4-FFF2-40B4-BE49-F238E27FC236}">
              <a16:creationId xmlns:a16="http://schemas.microsoft.com/office/drawing/2014/main" id="{00000000-0008-0000-4400-00008F020000}"/>
            </a:ext>
          </a:extLst>
        </xdr:cNvPr>
        <xdr:cNvPicPr>
          <a:picLocks noChangeAspect="1"/>
        </xdr:cNvPicPr>
      </xdr:nvPicPr>
      <xdr:blipFill>
        <a:blip xmlns:r="http://schemas.openxmlformats.org/officeDocument/2006/relationships" r:embed="rId486"/>
        <a:stretch>
          <a:fillRect/>
        </a:stretch>
      </xdr:blipFill>
      <xdr:spPr>
        <a:xfrm>
          <a:off x="9525" y="1388350030"/>
          <a:ext cx="2128520" cy="1492885"/>
        </a:xfrm>
        <a:prstGeom prst="rect">
          <a:avLst/>
        </a:prstGeom>
        <a:noFill/>
        <a:ln w="9525">
          <a:noFill/>
        </a:ln>
      </xdr:spPr>
    </xdr:pic>
    <xdr:clientData/>
  </xdr:twoCellAnchor>
  <xdr:twoCellAnchor editAs="oneCell">
    <xdr:from>
      <xdr:col>0</xdr:col>
      <xdr:colOff>9525</xdr:colOff>
      <xdr:row>754</xdr:row>
      <xdr:rowOff>287020</xdr:rowOff>
    </xdr:from>
    <xdr:to>
      <xdr:col>0</xdr:col>
      <xdr:colOff>2140585</xdr:colOff>
      <xdr:row>754</xdr:row>
      <xdr:rowOff>1666875</xdr:rowOff>
    </xdr:to>
    <xdr:pic>
      <xdr:nvPicPr>
        <xdr:cNvPr id="656" name="图片 655">
          <a:extLst>
            <a:ext uri="{FF2B5EF4-FFF2-40B4-BE49-F238E27FC236}">
              <a16:creationId xmlns:a16="http://schemas.microsoft.com/office/drawing/2014/main" id="{00000000-0008-0000-4400-000090020000}"/>
            </a:ext>
          </a:extLst>
        </xdr:cNvPr>
        <xdr:cNvPicPr>
          <a:picLocks noChangeAspect="1"/>
        </xdr:cNvPicPr>
      </xdr:nvPicPr>
      <xdr:blipFill>
        <a:blip xmlns:r="http://schemas.openxmlformats.org/officeDocument/2006/relationships" r:embed="rId487"/>
        <a:stretch>
          <a:fillRect/>
        </a:stretch>
      </xdr:blipFill>
      <xdr:spPr>
        <a:xfrm>
          <a:off x="9525" y="1390306465"/>
          <a:ext cx="2131060" cy="1379855"/>
        </a:xfrm>
        <a:prstGeom prst="rect">
          <a:avLst/>
        </a:prstGeom>
        <a:noFill/>
        <a:ln w="9525">
          <a:noFill/>
        </a:ln>
      </xdr:spPr>
    </xdr:pic>
    <xdr:clientData/>
  </xdr:twoCellAnchor>
  <xdr:twoCellAnchor editAs="oneCell">
    <xdr:from>
      <xdr:col>0</xdr:col>
      <xdr:colOff>635</xdr:colOff>
      <xdr:row>755</xdr:row>
      <xdr:rowOff>276225</xdr:rowOff>
    </xdr:from>
    <xdr:to>
      <xdr:col>0</xdr:col>
      <xdr:colOff>2134235</xdr:colOff>
      <xdr:row>755</xdr:row>
      <xdr:rowOff>1711960</xdr:rowOff>
    </xdr:to>
    <xdr:pic>
      <xdr:nvPicPr>
        <xdr:cNvPr id="657" name="图片 656">
          <a:extLst>
            <a:ext uri="{FF2B5EF4-FFF2-40B4-BE49-F238E27FC236}">
              <a16:creationId xmlns:a16="http://schemas.microsoft.com/office/drawing/2014/main" id="{00000000-0008-0000-4400-000091020000}"/>
            </a:ext>
          </a:extLst>
        </xdr:cNvPr>
        <xdr:cNvPicPr>
          <a:picLocks noChangeAspect="1"/>
        </xdr:cNvPicPr>
      </xdr:nvPicPr>
      <xdr:blipFill>
        <a:blip xmlns:r="http://schemas.openxmlformats.org/officeDocument/2006/relationships" r:embed="rId488"/>
        <a:stretch>
          <a:fillRect/>
        </a:stretch>
      </xdr:blipFill>
      <xdr:spPr>
        <a:xfrm>
          <a:off x="635" y="1392200670"/>
          <a:ext cx="2133600" cy="1435735"/>
        </a:xfrm>
        <a:prstGeom prst="rect">
          <a:avLst/>
        </a:prstGeom>
        <a:noFill/>
        <a:ln w="9525">
          <a:noFill/>
        </a:ln>
      </xdr:spPr>
    </xdr:pic>
    <xdr:clientData/>
  </xdr:twoCellAnchor>
  <xdr:twoCellAnchor editAs="oneCell">
    <xdr:from>
      <xdr:col>0</xdr:col>
      <xdr:colOff>635</xdr:colOff>
      <xdr:row>756</xdr:row>
      <xdr:rowOff>197485</xdr:rowOff>
    </xdr:from>
    <xdr:to>
      <xdr:col>0</xdr:col>
      <xdr:colOff>2131060</xdr:colOff>
      <xdr:row>756</xdr:row>
      <xdr:rowOff>1783715</xdr:rowOff>
    </xdr:to>
    <xdr:pic>
      <xdr:nvPicPr>
        <xdr:cNvPr id="658" name="图片 657">
          <a:extLst>
            <a:ext uri="{FF2B5EF4-FFF2-40B4-BE49-F238E27FC236}">
              <a16:creationId xmlns:a16="http://schemas.microsoft.com/office/drawing/2014/main" id="{00000000-0008-0000-4400-000092020000}"/>
            </a:ext>
          </a:extLst>
        </xdr:cNvPr>
        <xdr:cNvPicPr>
          <a:picLocks noChangeAspect="1"/>
        </xdr:cNvPicPr>
      </xdr:nvPicPr>
      <xdr:blipFill>
        <a:blip xmlns:r="http://schemas.openxmlformats.org/officeDocument/2006/relationships" r:embed="rId489"/>
        <a:stretch>
          <a:fillRect/>
        </a:stretch>
      </xdr:blipFill>
      <xdr:spPr>
        <a:xfrm>
          <a:off x="635" y="1394026930"/>
          <a:ext cx="2130425" cy="1586230"/>
        </a:xfrm>
        <a:prstGeom prst="rect">
          <a:avLst/>
        </a:prstGeom>
        <a:noFill/>
        <a:ln w="9525">
          <a:noFill/>
        </a:ln>
      </xdr:spPr>
    </xdr:pic>
    <xdr:clientData/>
  </xdr:twoCellAnchor>
  <xdr:twoCellAnchor editAs="oneCell">
    <xdr:from>
      <xdr:col>0</xdr:col>
      <xdr:colOff>635</xdr:colOff>
      <xdr:row>757</xdr:row>
      <xdr:rowOff>151765</xdr:rowOff>
    </xdr:from>
    <xdr:to>
      <xdr:col>0</xdr:col>
      <xdr:colOff>2100580</xdr:colOff>
      <xdr:row>757</xdr:row>
      <xdr:rowOff>1786890</xdr:rowOff>
    </xdr:to>
    <xdr:pic>
      <xdr:nvPicPr>
        <xdr:cNvPr id="659" name="图片 658">
          <a:extLst>
            <a:ext uri="{FF2B5EF4-FFF2-40B4-BE49-F238E27FC236}">
              <a16:creationId xmlns:a16="http://schemas.microsoft.com/office/drawing/2014/main" id="{00000000-0008-0000-4400-000093020000}"/>
            </a:ext>
          </a:extLst>
        </xdr:cNvPr>
        <xdr:cNvPicPr>
          <a:picLocks noChangeAspect="1"/>
        </xdr:cNvPicPr>
      </xdr:nvPicPr>
      <xdr:blipFill>
        <a:blip xmlns:r="http://schemas.openxmlformats.org/officeDocument/2006/relationships" r:embed="rId490"/>
        <a:stretch>
          <a:fillRect/>
        </a:stretch>
      </xdr:blipFill>
      <xdr:spPr>
        <a:xfrm>
          <a:off x="635" y="1395886210"/>
          <a:ext cx="2099945" cy="1635125"/>
        </a:xfrm>
        <a:prstGeom prst="rect">
          <a:avLst/>
        </a:prstGeom>
        <a:noFill/>
        <a:ln w="9525">
          <a:noFill/>
        </a:ln>
      </xdr:spPr>
    </xdr:pic>
    <xdr:clientData/>
  </xdr:twoCellAnchor>
  <xdr:twoCellAnchor editAs="oneCell">
    <xdr:from>
      <xdr:col>0</xdr:col>
      <xdr:colOff>635</xdr:colOff>
      <xdr:row>758</xdr:row>
      <xdr:rowOff>10795</xdr:rowOff>
    </xdr:from>
    <xdr:to>
      <xdr:col>0</xdr:col>
      <xdr:colOff>2129790</xdr:colOff>
      <xdr:row>758</xdr:row>
      <xdr:rowOff>1809115</xdr:rowOff>
    </xdr:to>
    <xdr:pic>
      <xdr:nvPicPr>
        <xdr:cNvPr id="660" name="图片 659">
          <a:extLst>
            <a:ext uri="{FF2B5EF4-FFF2-40B4-BE49-F238E27FC236}">
              <a16:creationId xmlns:a16="http://schemas.microsoft.com/office/drawing/2014/main" id="{00000000-0008-0000-4400-000094020000}"/>
            </a:ext>
          </a:extLst>
        </xdr:cNvPr>
        <xdr:cNvPicPr>
          <a:picLocks noChangeAspect="1"/>
        </xdr:cNvPicPr>
      </xdr:nvPicPr>
      <xdr:blipFill>
        <a:blip xmlns:r="http://schemas.openxmlformats.org/officeDocument/2006/relationships" r:embed="rId491"/>
        <a:stretch>
          <a:fillRect/>
        </a:stretch>
      </xdr:blipFill>
      <xdr:spPr>
        <a:xfrm>
          <a:off x="635" y="1397650240"/>
          <a:ext cx="2129155" cy="1798320"/>
        </a:xfrm>
        <a:prstGeom prst="rect">
          <a:avLst/>
        </a:prstGeom>
        <a:noFill/>
        <a:ln w="9525">
          <a:noFill/>
        </a:ln>
      </xdr:spPr>
    </xdr:pic>
    <xdr:clientData/>
  </xdr:twoCellAnchor>
  <xdr:twoCellAnchor editAs="oneCell">
    <xdr:from>
      <xdr:col>0</xdr:col>
      <xdr:colOff>635</xdr:colOff>
      <xdr:row>759</xdr:row>
      <xdr:rowOff>43815</xdr:rowOff>
    </xdr:from>
    <xdr:to>
      <xdr:col>0</xdr:col>
      <xdr:colOff>2140585</xdr:colOff>
      <xdr:row>759</xdr:row>
      <xdr:rowOff>1805305</xdr:rowOff>
    </xdr:to>
    <xdr:pic>
      <xdr:nvPicPr>
        <xdr:cNvPr id="661" name="图片 660">
          <a:extLst>
            <a:ext uri="{FF2B5EF4-FFF2-40B4-BE49-F238E27FC236}">
              <a16:creationId xmlns:a16="http://schemas.microsoft.com/office/drawing/2014/main" id="{00000000-0008-0000-4400-000095020000}"/>
            </a:ext>
          </a:extLst>
        </xdr:cNvPr>
        <xdr:cNvPicPr>
          <a:picLocks noChangeAspect="1"/>
        </xdr:cNvPicPr>
      </xdr:nvPicPr>
      <xdr:blipFill>
        <a:blip xmlns:r="http://schemas.openxmlformats.org/officeDocument/2006/relationships" r:embed="rId492"/>
        <a:stretch>
          <a:fillRect/>
        </a:stretch>
      </xdr:blipFill>
      <xdr:spPr>
        <a:xfrm>
          <a:off x="635" y="1399588260"/>
          <a:ext cx="2139950" cy="1761490"/>
        </a:xfrm>
        <a:prstGeom prst="rect">
          <a:avLst/>
        </a:prstGeom>
        <a:noFill/>
        <a:ln w="9525">
          <a:noFill/>
        </a:ln>
      </xdr:spPr>
    </xdr:pic>
    <xdr:clientData/>
  </xdr:twoCellAnchor>
  <xdr:twoCellAnchor editAs="oneCell">
    <xdr:from>
      <xdr:col>0</xdr:col>
      <xdr:colOff>239395</xdr:colOff>
      <xdr:row>761</xdr:row>
      <xdr:rowOff>32385</xdr:rowOff>
    </xdr:from>
    <xdr:to>
      <xdr:col>0</xdr:col>
      <xdr:colOff>1977390</xdr:colOff>
      <xdr:row>761</xdr:row>
      <xdr:rowOff>1866265</xdr:rowOff>
    </xdr:to>
    <xdr:pic>
      <xdr:nvPicPr>
        <xdr:cNvPr id="662" name="图片 661">
          <a:extLst>
            <a:ext uri="{FF2B5EF4-FFF2-40B4-BE49-F238E27FC236}">
              <a16:creationId xmlns:a16="http://schemas.microsoft.com/office/drawing/2014/main" id="{00000000-0008-0000-4400-000096020000}"/>
            </a:ext>
          </a:extLst>
        </xdr:cNvPr>
        <xdr:cNvPicPr>
          <a:picLocks noChangeAspect="1"/>
        </xdr:cNvPicPr>
      </xdr:nvPicPr>
      <xdr:blipFill>
        <a:blip xmlns:r="http://schemas.openxmlformats.org/officeDocument/2006/relationships" r:embed="rId493"/>
        <a:stretch>
          <a:fillRect/>
        </a:stretch>
      </xdr:blipFill>
      <xdr:spPr>
        <a:xfrm>
          <a:off x="239395" y="1403386830"/>
          <a:ext cx="1737995" cy="1833880"/>
        </a:xfrm>
        <a:prstGeom prst="rect">
          <a:avLst/>
        </a:prstGeom>
        <a:noFill/>
        <a:ln w="9525">
          <a:noFill/>
        </a:ln>
      </xdr:spPr>
    </xdr:pic>
    <xdr:clientData/>
  </xdr:twoCellAnchor>
  <xdr:twoCellAnchor editAs="oneCell">
    <xdr:from>
      <xdr:col>0</xdr:col>
      <xdr:colOff>52070</xdr:colOff>
      <xdr:row>762</xdr:row>
      <xdr:rowOff>59055</xdr:rowOff>
    </xdr:from>
    <xdr:to>
      <xdr:col>0</xdr:col>
      <xdr:colOff>2131695</xdr:colOff>
      <xdr:row>762</xdr:row>
      <xdr:rowOff>1859915</xdr:rowOff>
    </xdr:to>
    <xdr:pic>
      <xdr:nvPicPr>
        <xdr:cNvPr id="663" name="图片 662">
          <a:extLst>
            <a:ext uri="{FF2B5EF4-FFF2-40B4-BE49-F238E27FC236}">
              <a16:creationId xmlns:a16="http://schemas.microsoft.com/office/drawing/2014/main" id="{00000000-0008-0000-4400-000097020000}"/>
            </a:ext>
          </a:extLst>
        </xdr:cNvPr>
        <xdr:cNvPicPr>
          <a:picLocks noChangeAspect="1"/>
        </xdr:cNvPicPr>
      </xdr:nvPicPr>
      <xdr:blipFill>
        <a:blip xmlns:r="http://schemas.openxmlformats.org/officeDocument/2006/relationships" r:embed="rId494"/>
        <a:stretch>
          <a:fillRect/>
        </a:stretch>
      </xdr:blipFill>
      <xdr:spPr>
        <a:xfrm>
          <a:off x="52070" y="1405318500"/>
          <a:ext cx="2079625" cy="1800860"/>
        </a:xfrm>
        <a:prstGeom prst="rect">
          <a:avLst/>
        </a:prstGeom>
        <a:noFill/>
        <a:ln w="9525">
          <a:noFill/>
        </a:ln>
      </xdr:spPr>
    </xdr:pic>
    <xdr:clientData/>
  </xdr:twoCellAnchor>
  <xdr:twoCellAnchor editAs="oneCell">
    <xdr:from>
      <xdr:col>0</xdr:col>
      <xdr:colOff>49530</xdr:colOff>
      <xdr:row>763</xdr:row>
      <xdr:rowOff>37465</xdr:rowOff>
    </xdr:from>
    <xdr:to>
      <xdr:col>0</xdr:col>
      <xdr:colOff>2150745</xdr:colOff>
      <xdr:row>763</xdr:row>
      <xdr:rowOff>1854835</xdr:rowOff>
    </xdr:to>
    <xdr:pic>
      <xdr:nvPicPr>
        <xdr:cNvPr id="664" name="图片 663">
          <a:extLst>
            <a:ext uri="{FF2B5EF4-FFF2-40B4-BE49-F238E27FC236}">
              <a16:creationId xmlns:a16="http://schemas.microsoft.com/office/drawing/2014/main" id="{00000000-0008-0000-4400-000098020000}"/>
            </a:ext>
          </a:extLst>
        </xdr:cNvPr>
        <xdr:cNvPicPr>
          <a:picLocks noChangeAspect="1"/>
        </xdr:cNvPicPr>
      </xdr:nvPicPr>
      <xdr:blipFill>
        <a:blip xmlns:r="http://schemas.openxmlformats.org/officeDocument/2006/relationships" r:embed="rId495"/>
        <a:stretch>
          <a:fillRect/>
        </a:stretch>
      </xdr:blipFill>
      <xdr:spPr>
        <a:xfrm>
          <a:off x="49530" y="1407201910"/>
          <a:ext cx="2101215" cy="1817370"/>
        </a:xfrm>
        <a:prstGeom prst="rect">
          <a:avLst/>
        </a:prstGeom>
        <a:noFill/>
        <a:ln w="9525">
          <a:noFill/>
        </a:ln>
      </xdr:spPr>
    </xdr:pic>
    <xdr:clientData/>
  </xdr:twoCellAnchor>
  <xdr:twoCellAnchor editAs="oneCell">
    <xdr:from>
      <xdr:col>0</xdr:col>
      <xdr:colOff>31115</xdr:colOff>
      <xdr:row>764</xdr:row>
      <xdr:rowOff>65405</xdr:rowOff>
    </xdr:from>
    <xdr:to>
      <xdr:col>0</xdr:col>
      <xdr:colOff>2087245</xdr:colOff>
      <xdr:row>764</xdr:row>
      <xdr:rowOff>1889760</xdr:rowOff>
    </xdr:to>
    <xdr:pic>
      <xdr:nvPicPr>
        <xdr:cNvPr id="665" name="图片 664">
          <a:extLst>
            <a:ext uri="{FF2B5EF4-FFF2-40B4-BE49-F238E27FC236}">
              <a16:creationId xmlns:a16="http://schemas.microsoft.com/office/drawing/2014/main" id="{00000000-0008-0000-4400-000099020000}"/>
            </a:ext>
          </a:extLst>
        </xdr:cNvPr>
        <xdr:cNvPicPr>
          <a:picLocks noChangeAspect="1"/>
        </xdr:cNvPicPr>
      </xdr:nvPicPr>
      <xdr:blipFill>
        <a:blip xmlns:r="http://schemas.openxmlformats.org/officeDocument/2006/relationships" r:embed="rId496"/>
        <a:stretch>
          <a:fillRect/>
        </a:stretch>
      </xdr:blipFill>
      <xdr:spPr>
        <a:xfrm>
          <a:off x="31115" y="1409134850"/>
          <a:ext cx="2056130" cy="1824355"/>
        </a:xfrm>
        <a:prstGeom prst="rect">
          <a:avLst/>
        </a:prstGeom>
        <a:noFill/>
        <a:ln w="9525">
          <a:noFill/>
        </a:ln>
      </xdr:spPr>
    </xdr:pic>
    <xdr:clientData/>
  </xdr:twoCellAnchor>
  <xdr:twoCellAnchor editAs="oneCell">
    <xdr:from>
      <xdr:col>0</xdr:col>
      <xdr:colOff>9525</xdr:colOff>
      <xdr:row>765</xdr:row>
      <xdr:rowOff>59690</xdr:rowOff>
    </xdr:from>
    <xdr:to>
      <xdr:col>0</xdr:col>
      <xdr:colOff>2108200</xdr:colOff>
      <xdr:row>765</xdr:row>
      <xdr:rowOff>1852930</xdr:rowOff>
    </xdr:to>
    <xdr:pic>
      <xdr:nvPicPr>
        <xdr:cNvPr id="666" name="图片 665">
          <a:extLst>
            <a:ext uri="{FF2B5EF4-FFF2-40B4-BE49-F238E27FC236}">
              <a16:creationId xmlns:a16="http://schemas.microsoft.com/office/drawing/2014/main" id="{00000000-0008-0000-4400-00009A020000}"/>
            </a:ext>
          </a:extLst>
        </xdr:cNvPr>
        <xdr:cNvPicPr>
          <a:picLocks noChangeAspect="1"/>
        </xdr:cNvPicPr>
      </xdr:nvPicPr>
      <xdr:blipFill>
        <a:blip xmlns:r="http://schemas.openxmlformats.org/officeDocument/2006/relationships" r:embed="rId497"/>
        <a:stretch>
          <a:fillRect/>
        </a:stretch>
      </xdr:blipFill>
      <xdr:spPr>
        <a:xfrm>
          <a:off x="9525" y="1411034135"/>
          <a:ext cx="2098675" cy="1793240"/>
        </a:xfrm>
        <a:prstGeom prst="rect">
          <a:avLst/>
        </a:prstGeom>
        <a:noFill/>
        <a:ln w="9525">
          <a:noFill/>
        </a:ln>
      </xdr:spPr>
    </xdr:pic>
    <xdr:clientData/>
  </xdr:twoCellAnchor>
  <xdr:twoCellAnchor editAs="oneCell">
    <xdr:from>
      <xdr:col>0</xdr:col>
      <xdr:colOff>635</xdr:colOff>
      <xdr:row>766</xdr:row>
      <xdr:rowOff>56515</xdr:rowOff>
    </xdr:from>
    <xdr:to>
      <xdr:col>0</xdr:col>
      <xdr:colOff>2134235</xdr:colOff>
      <xdr:row>766</xdr:row>
      <xdr:rowOff>1823085</xdr:rowOff>
    </xdr:to>
    <xdr:pic>
      <xdr:nvPicPr>
        <xdr:cNvPr id="667" name="图片 666">
          <a:extLst>
            <a:ext uri="{FF2B5EF4-FFF2-40B4-BE49-F238E27FC236}">
              <a16:creationId xmlns:a16="http://schemas.microsoft.com/office/drawing/2014/main" id="{00000000-0008-0000-4400-00009B020000}"/>
            </a:ext>
          </a:extLst>
        </xdr:cNvPr>
        <xdr:cNvPicPr>
          <a:picLocks noChangeAspect="1"/>
        </xdr:cNvPicPr>
      </xdr:nvPicPr>
      <xdr:blipFill>
        <a:blip xmlns:r="http://schemas.openxmlformats.org/officeDocument/2006/relationships" r:embed="rId498"/>
        <a:stretch>
          <a:fillRect/>
        </a:stretch>
      </xdr:blipFill>
      <xdr:spPr>
        <a:xfrm>
          <a:off x="635" y="1412935960"/>
          <a:ext cx="2133600" cy="1766570"/>
        </a:xfrm>
        <a:prstGeom prst="rect">
          <a:avLst/>
        </a:prstGeom>
        <a:noFill/>
        <a:ln w="9525">
          <a:noFill/>
        </a:ln>
      </xdr:spPr>
    </xdr:pic>
    <xdr:clientData/>
  </xdr:twoCellAnchor>
  <xdr:twoCellAnchor editAs="oneCell">
    <xdr:from>
      <xdr:col>0</xdr:col>
      <xdr:colOff>9525</xdr:colOff>
      <xdr:row>767</xdr:row>
      <xdr:rowOff>59055</xdr:rowOff>
    </xdr:from>
    <xdr:to>
      <xdr:col>0</xdr:col>
      <xdr:colOff>2127885</xdr:colOff>
      <xdr:row>767</xdr:row>
      <xdr:rowOff>1859280</xdr:rowOff>
    </xdr:to>
    <xdr:pic>
      <xdr:nvPicPr>
        <xdr:cNvPr id="668" name="图片 667">
          <a:extLst>
            <a:ext uri="{FF2B5EF4-FFF2-40B4-BE49-F238E27FC236}">
              <a16:creationId xmlns:a16="http://schemas.microsoft.com/office/drawing/2014/main" id="{00000000-0008-0000-4400-00009C020000}"/>
            </a:ext>
          </a:extLst>
        </xdr:cNvPr>
        <xdr:cNvPicPr>
          <a:picLocks noChangeAspect="1"/>
        </xdr:cNvPicPr>
      </xdr:nvPicPr>
      <xdr:blipFill>
        <a:blip xmlns:r="http://schemas.openxmlformats.org/officeDocument/2006/relationships" r:embed="rId499"/>
        <a:stretch>
          <a:fillRect/>
        </a:stretch>
      </xdr:blipFill>
      <xdr:spPr>
        <a:xfrm>
          <a:off x="9525" y="1414843500"/>
          <a:ext cx="2118360" cy="1800225"/>
        </a:xfrm>
        <a:prstGeom prst="rect">
          <a:avLst/>
        </a:prstGeom>
        <a:noFill/>
        <a:ln w="9525">
          <a:noFill/>
        </a:ln>
      </xdr:spPr>
    </xdr:pic>
    <xdr:clientData/>
  </xdr:twoCellAnchor>
  <xdr:twoCellAnchor editAs="oneCell">
    <xdr:from>
      <xdr:col>0</xdr:col>
      <xdr:colOff>41275</xdr:colOff>
      <xdr:row>768</xdr:row>
      <xdr:rowOff>47625</xdr:rowOff>
    </xdr:from>
    <xdr:to>
      <xdr:col>0</xdr:col>
      <xdr:colOff>2152015</xdr:colOff>
      <xdr:row>768</xdr:row>
      <xdr:rowOff>1875155</xdr:rowOff>
    </xdr:to>
    <xdr:pic>
      <xdr:nvPicPr>
        <xdr:cNvPr id="669" name="图片 668">
          <a:extLst>
            <a:ext uri="{FF2B5EF4-FFF2-40B4-BE49-F238E27FC236}">
              <a16:creationId xmlns:a16="http://schemas.microsoft.com/office/drawing/2014/main" id="{00000000-0008-0000-4400-00009D020000}"/>
            </a:ext>
          </a:extLst>
        </xdr:cNvPr>
        <xdr:cNvPicPr>
          <a:picLocks noChangeAspect="1"/>
        </xdr:cNvPicPr>
      </xdr:nvPicPr>
      <xdr:blipFill>
        <a:blip xmlns:r="http://schemas.openxmlformats.org/officeDocument/2006/relationships" r:embed="rId500"/>
        <a:stretch>
          <a:fillRect/>
        </a:stretch>
      </xdr:blipFill>
      <xdr:spPr>
        <a:xfrm>
          <a:off x="41275" y="1416737070"/>
          <a:ext cx="2110740" cy="1827530"/>
        </a:xfrm>
        <a:prstGeom prst="rect">
          <a:avLst/>
        </a:prstGeom>
        <a:noFill/>
        <a:ln w="9525">
          <a:noFill/>
        </a:ln>
      </xdr:spPr>
    </xdr:pic>
    <xdr:clientData/>
  </xdr:twoCellAnchor>
  <xdr:twoCellAnchor editAs="oneCell">
    <xdr:from>
      <xdr:col>0</xdr:col>
      <xdr:colOff>20320</xdr:colOff>
      <xdr:row>769</xdr:row>
      <xdr:rowOff>97155</xdr:rowOff>
    </xdr:from>
    <xdr:to>
      <xdr:col>0</xdr:col>
      <xdr:colOff>2160270</xdr:colOff>
      <xdr:row>769</xdr:row>
      <xdr:rowOff>1722755</xdr:rowOff>
    </xdr:to>
    <xdr:pic>
      <xdr:nvPicPr>
        <xdr:cNvPr id="670" name="图片 669">
          <a:extLst>
            <a:ext uri="{FF2B5EF4-FFF2-40B4-BE49-F238E27FC236}">
              <a16:creationId xmlns:a16="http://schemas.microsoft.com/office/drawing/2014/main" id="{00000000-0008-0000-4400-00009E020000}"/>
            </a:ext>
          </a:extLst>
        </xdr:cNvPr>
        <xdr:cNvPicPr>
          <a:picLocks noChangeAspect="1"/>
        </xdr:cNvPicPr>
      </xdr:nvPicPr>
      <xdr:blipFill>
        <a:blip xmlns:r="http://schemas.openxmlformats.org/officeDocument/2006/relationships" r:embed="rId501"/>
        <a:stretch>
          <a:fillRect/>
        </a:stretch>
      </xdr:blipFill>
      <xdr:spPr>
        <a:xfrm>
          <a:off x="20320" y="1418691600"/>
          <a:ext cx="2139950" cy="1625600"/>
        </a:xfrm>
        <a:prstGeom prst="rect">
          <a:avLst/>
        </a:prstGeom>
        <a:noFill/>
        <a:ln w="9525">
          <a:noFill/>
        </a:ln>
      </xdr:spPr>
    </xdr:pic>
    <xdr:clientData/>
  </xdr:twoCellAnchor>
  <xdr:twoCellAnchor editAs="oneCell">
    <xdr:from>
      <xdr:col>0</xdr:col>
      <xdr:colOff>635</xdr:colOff>
      <xdr:row>770</xdr:row>
      <xdr:rowOff>74930</xdr:rowOff>
    </xdr:from>
    <xdr:to>
      <xdr:col>0</xdr:col>
      <xdr:colOff>2138680</xdr:colOff>
      <xdr:row>770</xdr:row>
      <xdr:rowOff>1843405</xdr:rowOff>
    </xdr:to>
    <xdr:pic>
      <xdr:nvPicPr>
        <xdr:cNvPr id="671" name="图片 670">
          <a:extLst>
            <a:ext uri="{FF2B5EF4-FFF2-40B4-BE49-F238E27FC236}">
              <a16:creationId xmlns:a16="http://schemas.microsoft.com/office/drawing/2014/main" id="{00000000-0008-0000-4400-00009F020000}"/>
            </a:ext>
          </a:extLst>
        </xdr:cNvPr>
        <xdr:cNvPicPr>
          <a:picLocks noChangeAspect="1"/>
        </xdr:cNvPicPr>
      </xdr:nvPicPr>
      <xdr:blipFill>
        <a:blip xmlns:r="http://schemas.openxmlformats.org/officeDocument/2006/relationships" r:embed="rId502"/>
        <a:stretch>
          <a:fillRect/>
        </a:stretch>
      </xdr:blipFill>
      <xdr:spPr>
        <a:xfrm>
          <a:off x="635" y="1420574375"/>
          <a:ext cx="2138045" cy="1768475"/>
        </a:xfrm>
        <a:prstGeom prst="rect">
          <a:avLst/>
        </a:prstGeom>
        <a:noFill/>
        <a:ln w="9525">
          <a:noFill/>
        </a:ln>
      </xdr:spPr>
    </xdr:pic>
    <xdr:clientData/>
  </xdr:twoCellAnchor>
  <xdr:twoCellAnchor editAs="oneCell">
    <xdr:from>
      <xdr:col>0</xdr:col>
      <xdr:colOff>41275</xdr:colOff>
      <xdr:row>771</xdr:row>
      <xdr:rowOff>81280</xdr:rowOff>
    </xdr:from>
    <xdr:to>
      <xdr:col>0</xdr:col>
      <xdr:colOff>2070735</xdr:colOff>
      <xdr:row>771</xdr:row>
      <xdr:rowOff>1864995</xdr:rowOff>
    </xdr:to>
    <xdr:pic>
      <xdr:nvPicPr>
        <xdr:cNvPr id="672" name="图片 671">
          <a:extLst>
            <a:ext uri="{FF2B5EF4-FFF2-40B4-BE49-F238E27FC236}">
              <a16:creationId xmlns:a16="http://schemas.microsoft.com/office/drawing/2014/main" id="{00000000-0008-0000-4400-0000A0020000}"/>
            </a:ext>
          </a:extLst>
        </xdr:cNvPr>
        <xdr:cNvPicPr>
          <a:picLocks noChangeAspect="1"/>
        </xdr:cNvPicPr>
      </xdr:nvPicPr>
      <xdr:blipFill>
        <a:blip xmlns:r="http://schemas.openxmlformats.org/officeDocument/2006/relationships" r:embed="rId503"/>
        <a:stretch>
          <a:fillRect/>
        </a:stretch>
      </xdr:blipFill>
      <xdr:spPr>
        <a:xfrm>
          <a:off x="41275" y="1422485725"/>
          <a:ext cx="2029460" cy="1783715"/>
        </a:xfrm>
        <a:prstGeom prst="rect">
          <a:avLst/>
        </a:prstGeom>
        <a:noFill/>
        <a:ln w="9525">
          <a:noFill/>
        </a:ln>
      </xdr:spPr>
    </xdr:pic>
    <xdr:clientData/>
  </xdr:twoCellAnchor>
  <xdr:twoCellAnchor editAs="oneCell">
    <xdr:from>
      <xdr:col>0</xdr:col>
      <xdr:colOff>635</xdr:colOff>
      <xdr:row>773</xdr:row>
      <xdr:rowOff>127000</xdr:rowOff>
    </xdr:from>
    <xdr:to>
      <xdr:col>0</xdr:col>
      <xdr:colOff>2129790</xdr:colOff>
      <xdr:row>773</xdr:row>
      <xdr:rowOff>1806575</xdr:rowOff>
    </xdr:to>
    <xdr:pic>
      <xdr:nvPicPr>
        <xdr:cNvPr id="673" name="图片 672">
          <a:extLst>
            <a:ext uri="{FF2B5EF4-FFF2-40B4-BE49-F238E27FC236}">
              <a16:creationId xmlns:a16="http://schemas.microsoft.com/office/drawing/2014/main" id="{00000000-0008-0000-4400-0000A1020000}"/>
            </a:ext>
          </a:extLst>
        </xdr:cNvPr>
        <xdr:cNvPicPr>
          <a:picLocks noChangeAspect="1"/>
        </xdr:cNvPicPr>
      </xdr:nvPicPr>
      <xdr:blipFill>
        <a:blip xmlns:r="http://schemas.openxmlformats.org/officeDocument/2006/relationships" r:embed="rId504"/>
        <a:stretch>
          <a:fillRect/>
        </a:stretch>
      </xdr:blipFill>
      <xdr:spPr>
        <a:xfrm>
          <a:off x="635" y="1426341445"/>
          <a:ext cx="2129155" cy="1679575"/>
        </a:xfrm>
        <a:prstGeom prst="rect">
          <a:avLst/>
        </a:prstGeom>
        <a:noFill/>
        <a:ln w="9525">
          <a:noFill/>
        </a:ln>
      </xdr:spPr>
    </xdr:pic>
    <xdr:clientData/>
  </xdr:twoCellAnchor>
  <xdr:twoCellAnchor editAs="oneCell">
    <xdr:from>
      <xdr:col>0</xdr:col>
      <xdr:colOff>635</xdr:colOff>
      <xdr:row>774</xdr:row>
      <xdr:rowOff>133985</xdr:rowOff>
    </xdr:from>
    <xdr:to>
      <xdr:col>0</xdr:col>
      <xdr:colOff>2117725</xdr:colOff>
      <xdr:row>774</xdr:row>
      <xdr:rowOff>1764665</xdr:rowOff>
    </xdr:to>
    <xdr:pic>
      <xdr:nvPicPr>
        <xdr:cNvPr id="674" name="图片 673">
          <a:extLst>
            <a:ext uri="{FF2B5EF4-FFF2-40B4-BE49-F238E27FC236}">
              <a16:creationId xmlns:a16="http://schemas.microsoft.com/office/drawing/2014/main" id="{00000000-0008-0000-4400-0000A2020000}"/>
            </a:ext>
          </a:extLst>
        </xdr:cNvPr>
        <xdr:cNvPicPr>
          <a:picLocks noChangeAspect="1"/>
        </xdr:cNvPicPr>
      </xdr:nvPicPr>
      <xdr:blipFill>
        <a:blip xmlns:r="http://schemas.openxmlformats.org/officeDocument/2006/relationships" r:embed="rId505"/>
        <a:stretch>
          <a:fillRect/>
        </a:stretch>
      </xdr:blipFill>
      <xdr:spPr>
        <a:xfrm>
          <a:off x="635" y="1428253430"/>
          <a:ext cx="2117090" cy="1630680"/>
        </a:xfrm>
        <a:prstGeom prst="rect">
          <a:avLst/>
        </a:prstGeom>
        <a:noFill/>
        <a:ln w="9525">
          <a:noFill/>
        </a:ln>
      </xdr:spPr>
    </xdr:pic>
    <xdr:clientData/>
  </xdr:twoCellAnchor>
  <xdr:twoCellAnchor editAs="oneCell">
    <xdr:from>
      <xdr:col>0</xdr:col>
      <xdr:colOff>9525</xdr:colOff>
      <xdr:row>772</xdr:row>
      <xdr:rowOff>114300</xdr:rowOff>
    </xdr:from>
    <xdr:to>
      <xdr:col>0</xdr:col>
      <xdr:colOff>2115820</xdr:colOff>
      <xdr:row>772</xdr:row>
      <xdr:rowOff>1776730</xdr:rowOff>
    </xdr:to>
    <xdr:pic>
      <xdr:nvPicPr>
        <xdr:cNvPr id="675" name="图片 674">
          <a:extLst>
            <a:ext uri="{FF2B5EF4-FFF2-40B4-BE49-F238E27FC236}">
              <a16:creationId xmlns:a16="http://schemas.microsoft.com/office/drawing/2014/main" id="{00000000-0008-0000-4400-0000A3020000}"/>
            </a:ext>
          </a:extLst>
        </xdr:cNvPr>
        <xdr:cNvPicPr>
          <a:picLocks noChangeAspect="1"/>
        </xdr:cNvPicPr>
      </xdr:nvPicPr>
      <xdr:blipFill>
        <a:blip xmlns:r="http://schemas.openxmlformats.org/officeDocument/2006/relationships" r:embed="rId506"/>
        <a:stretch>
          <a:fillRect/>
        </a:stretch>
      </xdr:blipFill>
      <xdr:spPr>
        <a:xfrm>
          <a:off x="9525" y="1424423745"/>
          <a:ext cx="2106295" cy="1662430"/>
        </a:xfrm>
        <a:prstGeom prst="rect">
          <a:avLst/>
        </a:prstGeom>
        <a:noFill/>
        <a:ln w="9525">
          <a:noFill/>
        </a:ln>
      </xdr:spPr>
    </xdr:pic>
    <xdr:clientData/>
  </xdr:twoCellAnchor>
  <xdr:twoCellAnchor editAs="oneCell">
    <xdr:from>
      <xdr:col>0</xdr:col>
      <xdr:colOff>635</xdr:colOff>
      <xdr:row>775</xdr:row>
      <xdr:rowOff>123190</xdr:rowOff>
    </xdr:from>
    <xdr:to>
      <xdr:col>0</xdr:col>
      <xdr:colOff>2116455</xdr:colOff>
      <xdr:row>775</xdr:row>
      <xdr:rowOff>1703070</xdr:rowOff>
    </xdr:to>
    <xdr:pic>
      <xdr:nvPicPr>
        <xdr:cNvPr id="676" name="图片 675">
          <a:extLst>
            <a:ext uri="{FF2B5EF4-FFF2-40B4-BE49-F238E27FC236}">
              <a16:creationId xmlns:a16="http://schemas.microsoft.com/office/drawing/2014/main" id="{00000000-0008-0000-4400-0000A4020000}"/>
            </a:ext>
          </a:extLst>
        </xdr:cNvPr>
        <xdr:cNvPicPr>
          <a:picLocks noChangeAspect="1"/>
        </xdr:cNvPicPr>
      </xdr:nvPicPr>
      <xdr:blipFill>
        <a:blip xmlns:r="http://schemas.openxmlformats.org/officeDocument/2006/relationships" r:embed="rId507"/>
        <a:stretch>
          <a:fillRect/>
        </a:stretch>
      </xdr:blipFill>
      <xdr:spPr>
        <a:xfrm>
          <a:off x="635" y="1430147635"/>
          <a:ext cx="2115820" cy="1579880"/>
        </a:xfrm>
        <a:prstGeom prst="rect">
          <a:avLst/>
        </a:prstGeom>
        <a:noFill/>
        <a:ln w="9525">
          <a:noFill/>
        </a:ln>
      </xdr:spPr>
    </xdr:pic>
    <xdr:clientData/>
  </xdr:twoCellAnchor>
  <xdr:twoCellAnchor editAs="oneCell">
    <xdr:from>
      <xdr:col>0</xdr:col>
      <xdr:colOff>9525</xdr:colOff>
      <xdr:row>777</xdr:row>
      <xdr:rowOff>299720</xdr:rowOff>
    </xdr:from>
    <xdr:to>
      <xdr:col>0</xdr:col>
      <xdr:colOff>2129790</xdr:colOff>
      <xdr:row>777</xdr:row>
      <xdr:rowOff>1755140</xdr:rowOff>
    </xdr:to>
    <xdr:pic>
      <xdr:nvPicPr>
        <xdr:cNvPr id="678" name="图片 677">
          <a:extLst>
            <a:ext uri="{FF2B5EF4-FFF2-40B4-BE49-F238E27FC236}">
              <a16:creationId xmlns:a16="http://schemas.microsoft.com/office/drawing/2014/main" id="{00000000-0008-0000-4400-0000A6020000}"/>
            </a:ext>
          </a:extLst>
        </xdr:cNvPr>
        <xdr:cNvPicPr>
          <a:picLocks noChangeAspect="1"/>
        </xdr:cNvPicPr>
      </xdr:nvPicPr>
      <xdr:blipFill>
        <a:blip xmlns:r="http://schemas.openxmlformats.org/officeDocument/2006/relationships" r:embed="rId508"/>
        <a:stretch>
          <a:fillRect/>
        </a:stretch>
      </xdr:blipFill>
      <xdr:spPr>
        <a:xfrm>
          <a:off x="9525" y="1434134165"/>
          <a:ext cx="2120265" cy="1455420"/>
        </a:xfrm>
        <a:prstGeom prst="rect">
          <a:avLst/>
        </a:prstGeom>
        <a:noFill/>
        <a:ln w="9525">
          <a:noFill/>
        </a:ln>
      </xdr:spPr>
    </xdr:pic>
    <xdr:clientData/>
  </xdr:twoCellAnchor>
  <xdr:twoCellAnchor editAs="oneCell">
    <xdr:from>
      <xdr:col>0</xdr:col>
      <xdr:colOff>635</xdr:colOff>
      <xdr:row>778</xdr:row>
      <xdr:rowOff>299085</xdr:rowOff>
    </xdr:from>
    <xdr:to>
      <xdr:col>0</xdr:col>
      <xdr:colOff>2148205</xdr:colOff>
      <xdr:row>778</xdr:row>
      <xdr:rowOff>1758950</xdr:rowOff>
    </xdr:to>
    <xdr:pic>
      <xdr:nvPicPr>
        <xdr:cNvPr id="679" name="图片 678">
          <a:extLst>
            <a:ext uri="{FF2B5EF4-FFF2-40B4-BE49-F238E27FC236}">
              <a16:creationId xmlns:a16="http://schemas.microsoft.com/office/drawing/2014/main" id="{00000000-0008-0000-4400-0000A7020000}"/>
            </a:ext>
          </a:extLst>
        </xdr:cNvPr>
        <xdr:cNvPicPr>
          <a:picLocks noChangeAspect="1"/>
        </xdr:cNvPicPr>
      </xdr:nvPicPr>
      <xdr:blipFill>
        <a:blip xmlns:r="http://schemas.openxmlformats.org/officeDocument/2006/relationships" r:embed="rId509"/>
        <a:stretch>
          <a:fillRect/>
        </a:stretch>
      </xdr:blipFill>
      <xdr:spPr>
        <a:xfrm>
          <a:off x="635" y="1436038530"/>
          <a:ext cx="2147570" cy="1459865"/>
        </a:xfrm>
        <a:prstGeom prst="rect">
          <a:avLst/>
        </a:prstGeom>
        <a:noFill/>
        <a:ln w="9525">
          <a:noFill/>
        </a:ln>
      </xdr:spPr>
    </xdr:pic>
    <xdr:clientData/>
  </xdr:twoCellAnchor>
  <xdr:twoCellAnchor editAs="oneCell">
    <xdr:from>
      <xdr:col>0</xdr:col>
      <xdr:colOff>635</xdr:colOff>
      <xdr:row>779</xdr:row>
      <xdr:rowOff>60325</xdr:rowOff>
    </xdr:from>
    <xdr:to>
      <xdr:col>0</xdr:col>
      <xdr:colOff>2145665</xdr:colOff>
      <xdr:row>779</xdr:row>
      <xdr:rowOff>1870075</xdr:rowOff>
    </xdr:to>
    <xdr:pic>
      <xdr:nvPicPr>
        <xdr:cNvPr id="680" name="图片 679">
          <a:extLst>
            <a:ext uri="{FF2B5EF4-FFF2-40B4-BE49-F238E27FC236}">
              <a16:creationId xmlns:a16="http://schemas.microsoft.com/office/drawing/2014/main" id="{00000000-0008-0000-4400-0000A8020000}"/>
            </a:ext>
          </a:extLst>
        </xdr:cNvPr>
        <xdr:cNvPicPr>
          <a:picLocks noChangeAspect="1"/>
        </xdr:cNvPicPr>
      </xdr:nvPicPr>
      <xdr:blipFill>
        <a:blip xmlns:r="http://schemas.openxmlformats.org/officeDocument/2006/relationships" r:embed="rId510"/>
        <a:stretch>
          <a:fillRect/>
        </a:stretch>
      </xdr:blipFill>
      <xdr:spPr>
        <a:xfrm>
          <a:off x="635" y="1437704770"/>
          <a:ext cx="2145030" cy="1809750"/>
        </a:xfrm>
        <a:prstGeom prst="rect">
          <a:avLst/>
        </a:prstGeom>
        <a:noFill/>
        <a:ln w="9525">
          <a:noFill/>
        </a:ln>
      </xdr:spPr>
    </xdr:pic>
    <xdr:clientData/>
  </xdr:twoCellAnchor>
  <xdr:twoCellAnchor editAs="oneCell">
    <xdr:from>
      <xdr:col>0</xdr:col>
      <xdr:colOff>635</xdr:colOff>
      <xdr:row>781</xdr:row>
      <xdr:rowOff>309880</xdr:rowOff>
    </xdr:from>
    <xdr:to>
      <xdr:col>0</xdr:col>
      <xdr:colOff>2098040</xdr:colOff>
      <xdr:row>781</xdr:row>
      <xdr:rowOff>1682750</xdr:rowOff>
    </xdr:to>
    <xdr:pic>
      <xdr:nvPicPr>
        <xdr:cNvPr id="681" name="图片 680">
          <a:extLst>
            <a:ext uri="{FF2B5EF4-FFF2-40B4-BE49-F238E27FC236}">
              <a16:creationId xmlns:a16="http://schemas.microsoft.com/office/drawing/2014/main" id="{00000000-0008-0000-4400-0000A9020000}"/>
            </a:ext>
          </a:extLst>
        </xdr:cNvPr>
        <xdr:cNvPicPr>
          <a:picLocks noChangeAspect="1"/>
        </xdr:cNvPicPr>
      </xdr:nvPicPr>
      <xdr:blipFill>
        <a:blip xmlns:r="http://schemas.openxmlformats.org/officeDocument/2006/relationships" r:embed="rId511"/>
        <a:stretch>
          <a:fillRect/>
        </a:stretch>
      </xdr:blipFill>
      <xdr:spPr>
        <a:xfrm>
          <a:off x="635" y="1441764325"/>
          <a:ext cx="2097405" cy="1372870"/>
        </a:xfrm>
        <a:prstGeom prst="rect">
          <a:avLst/>
        </a:prstGeom>
        <a:noFill/>
        <a:ln w="9525">
          <a:noFill/>
        </a:ln>
      </xdr:spPr>
    </xdr:pic>
    <xdr:clientData/>
  </xdr:twoCellAnchor>
  <xdr:twoCellAnchor editAs="oneCell">
    <xdr:from>
      <xdr:col>0</xdr:col>
      <xdr:colOff>30480</xdr:colOff>
      <xdr:row>780</xdr:row>
      <xdr:rowOff>39370</xdr:rowOff>
    </xdr:from>
    <xdr:to>
      <xdr:col>0</xdr:col>
      <xdr:colOff>2144395</xdr:colOff>
      <xdr:row>780</xdr:row>
      <xdr:rowOff>1866265</xdr:rowOff>
    </xdr:to>
    <xdr:pic>
      <xdr:nvPicPr>
        <xdr:cNvPr id="682" name="图片 681">
          <a:extLst>
            <a:ext uri="{FF2B5EF4-FFF2-40B4-BE49-F238E27FC236}">
              <a16:creationId xmlns:a16="http://schemas.microsoft.com/office/drawing/2014/main" id="{00000000-0008-0000-4400-0000AA020000}"/>
            </a:ext>
          </a:extLst>
        </xdr:cNvPr>
        <xdr:cNvPicPr>
          <a:picLocks noChangeAspect="1"/>
        </xdr:cNvPicPr>
      </xdr:nvPicPr>
      <xdr:blipFill>
        <a:blip xmlns:r="http://schemas.openxmlformats.org/officeDocument/2006/relationships" r:embed="rId512"/>
        <a:stretch>
          <a:fillRect/>
        </a:stretch>
      </xdr:blipFill>
      <xdr:spPr>
        <a:xfrm>
          <a:off x="30480" y="1439588815"/>
          <a:ext cx="2113915" cy="1826895"/>
        </a:xfrm>
        <a:prstGeom prst="rect">
          <a:avLst/>
        </a:prstGeom>
        <a:noFill/>
        <a:ln w="9525">
          <a:noFill/>
        </a:ln>
      </xdr:spPr>
    </xdr:pic>
    <xdr:clientData/>
  </xdr:twoCellAnchor>
  <xdr:twoCellAnchor editAs="oneCell">
    <xdr:from>
      <xdr:col>0</xdr:col>
      <xdr:colOff>146685</xdr:colOff>
      <xdr:row>789</xdr:row>
      <xdr:rowOff>66040</xdr:rowOff>
    </xdr:from>
    <xdr:to>
      <xdr:col>0</xdr:col>
      <xdr:colOff>2102485</xdr:colOff>
      <xdr:row>789</xdr:row>
      <xdr:rowOff>1877695</xdr:rowOff>
    </xdr:to>
    <xdr:pic>
      <xdr:nvPicPr>
        <xdr:cNvPr id="683" name="图片 682">
          <a:extLst>
            <a:ext uri="{FF2B5EF4-FFF2-40B4-BE49-F238E27FC236}">
              <a16:creationId xmlns:a16="http://schemas.microsoft.com/office/drawing/2014/main" id="{00000000-0008-0000-4400-0000AB020000}"/>
            </a:ext>
          </a:extLst>
        </xdr:cNvPr>
        <xdr:cNvPicPr>
          <a:picLocks noChangeAspect="1"/>
        </xdr:cNvPicPr>
      </xdr:nvPicPr>
      <xdr:blipFill>
        <a:blip xmlns:r="http://schemas.openxmlformats.org/officeDocument/2006/relationships" r:embed="rId513"/>
        <a:stretch>
          <a:fillRect/>
        </a:stretch>
      </xdr:blipFill>
      <xdr:spPr>
        <a:xfrm>
          <a:off x="146685" y="1456760485"/>
          <a:ext cx="1955800" cy="1811655"/>
        </a:xfrm>
        <a:prstGeom prst="rect">
          <a:avLst/>
        </a:prstGeom>
        <a:noFill/>
        <a:ln w="9525">
          <a:noFill/>
        </a:ln>
      </xdr:spPr>
    </xdr:pic>
    <xdr:clientData/>
  </xdr:twoCellAnchor>
  <xdr:twoCellAnchor editAs="oneCell">
    <xdr:from>
      <xdr:col>0</xdr:col>
      <xdr:colOff>20320</xdr:colOff>
      <xdr:row>790</xdr:row>
      <xdr:rowOff>121920</xdr:rowOff>
    </xdr:from>
    <xdr:to>
      <xdr:col>0</xdr:col>
      <xdr:colOff>2165985</xdr:colOff>
      <xdr:row>790</xdr:row>
      <xdr:rowOff>1767840</xdr:rowOff>
    </xdr:to>
    <xdr:pic>
      <xdr:nvPicPr>
        <xdr:cNvPr id="684" name="图片 683">
          <a:extLst>
            <a:ext uri="{FF2B5EF4-FFF2-40B4-BE49-F238E27FC236}">
              <a16:creationId xmlns:a16="http://schemas.microsoft.com/office/drawing/2014/main" id="{00000000-0008-0000-4400-0000AC020000}"/>
            </a:ext>
          </a:extLst>
        </xdr:cNvPr>
        <xdr:cNvPicPr>
          <a:picLocks noChangeAspect="1"/>
        </xdr:cNvPicPr>
      </xdr:nvPicPr>
      <xdr:blipFill>
        <a:blip xmlns:r="http://schemas.openxmlformats.org/officeDocument/2006/relationships" r:embed="rId514"/>
        <a:stretch>
          <a:fillRect/>
        </a:stretch>
      </xdr:blipFill>
      <xdr:spPr>
        <a:xfrm>
          <a:off x="20320" y="1458721365"/>
          <a:ext cx="2145665" cy="1645920"/>
        </a:xfrm>
        <a:prstGeom prst="rect">
          <a:avLst/>
        </a:prstGeom>
        <a:noFill/>
        <a:ln w="9525">
          <a:noFill/>
        </a:ln>
      </xdr:spPr>
    </xdr:pic>
    <xdr:clientData/>
  </xdr:twoCellAnchor>
  <xdr:twoCellAnchor editAs="oneCell">
    <xdr:from>
      <xdr:col>0</xdr:col>
      <xdr:colOff>635</xdr:colOff>
      <xdr:row>791</xdr:row>
      <xdr:rowOff>95885</xdr:rowOff>
    </xdr:from>
    <xdr:to>
      <xdr:col>0</xdr:col>
      <xdr:colOff>2136140</xdr:colOff>
      <xdr:row>791</xdr:row>
      <xdr:rowOff>1805305</xdr:rowOff>
    </xdr:to>
    <xdr:pic>
      <xdr:nvPicPr>
        <xdr:cNvPr id="685" name="图片 684">
          <a:extLst>
            <a:ext uri="{FF2B5EF4-FFF2-40B4-BE49-F238E27FC236}">
              <a16:creationId xmlns:a16="http://schemas.microsoft.com/office/drawing/2014/main" id="{00000000-0008-0000-4400-0000AD020000}"/>
            </a:ext>
          </a:extLst>
        </xdr:cNvPr>
        <xdr:cNvPicPr>
          <a:picLocks noChangeAspect="1"/>
        </xdr:cNvPicPr>
      </xdr:nvPicPr>
      <xdr:blipFill>
        <a:blip xmlns:r="http://schemas.openxmlformats.org/officeDocument/2006/relationships" r:embed="rId515"/>
        <a:stretch>
          <a:fillRect/>
        </a:stretch>
      </xdr:blipFill>
      <xdr:spPr>
        <a:xfrm>
          <a:off x="635" y="1460600330"/>
          <a:ext cx="2135505" cy="1709420"/>
        </a:xfrm>
        <a:prstGeom prst="rect">
          <a:avLst/>
        </a:prstGeom>
        <a:noFill/>
        <a:ln w="9525">
          <a:noFill/>
        </a:ln>
      </xdr:spPr>
    </xdr:pic>
    <xdr:clientData/>
  </xdr:twoCellAnchor>
  <xdr:twoCellAnchor editAs="oneCell">
    <xdr:from>
      <xdr:col>0</xdr:col>
      <xdr:colOff>635</xdr:colOff>
      <xdr:row>795</xdr:row>
      <xdr:rowOff>123825</xdr:rowOff>
    </xdr:from>
    <xdr:to>
      <xdr:col>0</xdr:col>
      <xdr:colOff>2136140</xdr:colOff>
      <xdr:row>795</xdr:row>
      <xdr:rowOff>1717040</xdr:rowOff>
    </xdr:to>
    <xdr:pic>
      <xdr:nvPicPr>
        <xdr:cNvPr id="686" name="图片 685">
          <a:extLst>
            <a:ext uri="{FF2B5EF4-FFF2-40B4-BE49-F238E27FC236}">
              <a16:creationId xmlns:a16="http://schemas.microsoft.com/office/drawing/2014/main" id="{00000000-0008-0000-4400-0000AE020000}"/>
            </a:ext>
          </a:extLst>
        </xdr:cNvPr>
        <xdr:cNvPicPr>
          <a:picLocks noChangeAspect="1"/>
        </xdr:cNvPicPr>
      </xdr:nvPicPr>
      <xdr:blipFill>
        <a:blip xmlns:r="http://schemas.openxmlformats.org/officeDocument/2006/relationships" r:embed="rId516"/>
        <a:stretch>
          <a:fillRect/>
        </a:stretch>
      </xdr:blipFill>
      <xdr:spPr>
        <a:xfrm>
          <a:off x="635" y="1468248270"/>
          <a:ext cx="2135505" cy="1593215"/>
        </a:xfrm>
        <a:prstGeom prst="rect">
          <a:avLst/>
        </a:prstGeom>
        <a:noFill/>
        <a:ln w="9525">
          <a:noFill/>
        </a:ln>
      </xdr:spPr>
    </xdr:pic>
    <xdr:clientData/>
  </xdr:twoCellAnchor>
  <xdr:twoCellAnchor editAs="oneCell">
    <xdr:from>
      <xdr:col>0</xdr:col>
      <xdr:colOff>9525</xdr:colOff>
      <xdr:row>793</xdr:row>
      <xdr:rowOff>172720</xdr:rowOff>
    </xdr:from>
    <xdr:to>
      <xdr:col>0</xdr:col>
      <xdr:colOff>2130425</xdr:colOff>
      <xdr:row>793</xdr:row>
      <xdr:rowOff>1793875</xdr:rowOff>
    </xdr:to>
    <xdr:pic>
      <xdr:nvPicPr>
        <xdr:cNvPr id="687" name="图片 686">
          <a:extLst>
            <a:ext uri="{FF2B5EF4-FFF2-40B4-BE49-F238E27FC236}">
              <a16:creationId xmlns:a16="http://schemas.microsoft.com/office/drawing/2014/main" id="{00000000-0008-0000-4400-0000AF020000}"/>
            </a:ext>
          </a:extLst>
        </xdr:cNvPr>
        <xdr:cNvPicPr>
          <a:picLocks noChangeAspect="1"/>
        </xdr:cNvPicPr>
      </xdr:nvPicPr>
      <xdr:blipFill>
        <a:blip xmlns:r="http://schemas.openxmlformats.org/officeDocument/2006/relationships" r:embed="rId517"/>
        <a:stretch>
          <a:fillRect/>
        </a:stretch>
      </xdr:blipFill>
      <xdr:spPr>
        <a:xfrm>
          <a:off x="9525" y="1464487165"/>
          <a:ext cx="2120900" cy="1621155"/>
        </a:xfrm>
        <a:prstGeom prst="rect">
          <a:avLst/>
        </a:prstGeom>
        <a:noFill/>
        <a:ln w="9525">
          <a:noFill/>
        </a:ln>
      </xdr:spPr>
    </xdr:pic>
    <xdr:clientData/>
  </xdr:twoCellAnchor>
  <xdr:twoCellAnchor editAs="oneCell">
    <xdr:from>
      <xdr:col>0</xdr:col>
      <xdr:colOff>9525</xdr:colOff>
      <xdr:row>794</xdr:row>
      <xdr:rowOff>154305</xdr:rowOff>
    </xdr:from>
    <xdr:to>
      <xdr:col>0</xdr:col>
      <xdr:colOff>2133600</xdr:colOff>
      <xdr:row>794</xdr:row>
      <xdr:rowOff>1780540</xdr:rowOff>
    </xdr:to>
    <xdr:pic>
      <xdr:nvPicPr>
        <xdr:cNvPr id="688" name="图片 687">
          <a:extLst>
            <a:ext uri="{FF2B5EF4-FFF2-40B4-BE49-F238E27FC236}">
              <a16:creationId xmlns:a16="http://schemas.microsoft.com/office/drawing/2014/main" id="{00000000-0008-0000-4400-0000B0020000}"/>
            </a:ext>
          </a:extLst>
        </xdr:cNvPr>
        <xdr:cNvPicPr>
          <a:picLocks noChangeAspect="1"/>
        </xdr:cNvPicPr>
      </xdr:nvPicPr>
      <xdr:blipFill>
        <a:blip xmlns:r="http://schemas.openxmlformats.org/officeDocument/2006/relationships" r:embed="rId518"/>
        <a:stretch>
          <a:fillRect/>
        </a:stretch>
      </xdr:blipFill>
      <xdr:spPr>
        <a:xfrm>
          <a:off x="9525" y="1466373750"/>
          <a:ext cx="2124075" cy="1626235"/>
        </a:xfrm>
        <a:prstGeom prst="rect">
          <a:avLst/>
        </a:prstGeom>
        <a:noFill/>
        <a:ln w="9525">
          <a:noFill/>
        </a:ln>
      </xdr:spPr>
    </xdr:pic>
    <xdr:clientData/>
  </xdr:twoCellAnchor>
  <xdr:twoCellAnchor editAs="oneCell">
    <xdr:from>
      <xdr:col>0</xdr:col>
      <xdr:colOff>635</xdr:colOff>
      <xdr:row>792</xdr:row>
      <xdr:rowOff>93980</xdr:rowOff>
    </xdr:from>
    <xdr:to>
      <xdr:col>0</xdr:col>
      <xdr:colOff>2141220</xdr:colOff>
      <xdr:row>792</xdr:row>
      <xdr:rowOff>1778000</xdr:rowOff>
    </xdr:to>
    <xdr:pic>
      <xdr:nvPicPr>
        <xdr:cNvPr id="689" name="图片 688">
          <a:extLst>
            <a:ext uri="{FF2B5EF4-FFF2-40B4-BE49-F238E27FC236}">
              <a16:creationId xmlns:a16="http://schemas.microsoft.com/office/drawing/2014/main" id="{00000000-0008-0000-4400-0000B1020000}"/>
            </a:ext>
          </a:extLst>
        </xdr:cNvPr>
        <xdr:cNvPicPr>
          <a:picLocks noChangeAspect="1"/>
        </xdr:cNvPicPr>
      </xdr:nvPicPr>
      <xdr:blipFill>
        <a:blip xmlns:r="http://schemas.openxmlformats.org/officeDocument/2006/relationships" r:embed="rId519"/>
        <a:stretch>
          <a:fillRect/>
        </a:stretch>
      </xdr:blipFill>
      <xdr:spPr>
        <a:xfrm>
          <a:off x="635" y="1462503425"/>
          <a:ext cx="2140585" cy="1684020"/>
        </a:xfrm>
        <a:prstGeom prst="rect">
          <a:avLst/>
        </a:prstGeom>
        <a:noFill/>
        <a:ln w="9525">
          <a:noFill/>
        </a:ln>
      </xdr:spPr>
    </xdr:pic>
    <xdr:clientData/>
  </xdr:twoCellAnchor>
  <xdr:twoCellAnchor editAs="oneCell">
    <xdr:from>
      <xdr:col>0</xdr:col>
      <xdr:colOff>635</xdr:colOff>
      <xdr:row>796</xdr:row>
      <xdr:rowOff>135890</xdr:rowOff>
    </xdr:from>
    <xdr:to>
      <xdr:col>0</xdr:col>
      <xdr:colOff>2132330</xdr:colOff>
      <xdr:row>796</xdr:row>
      <xdr:rowOff>1747520</xdr:rowOff>
    </xdr:to>
    <xdr:pic>
      <xdr:nvPicPr>
        <xdr:cNvPr id="690" name="图片 689">
          <a:extLst>
            <a:ext uri="{FF2B5EF4-FFF2-40B4-BE49-F238E27FC236}">
              <a16:creationId xmlns:a16="http://schemas.microsoft.com/office/drawing/2014/main" id="{00000000-0008-0000-4400-0000B2020000}"/>
            </a:ext>
          </a:extLst>
        </xdr:cNvPr>
        <xdr:cNvPicPr>
          <a:picLocks noChangeAspect="1"/>
        </xdr:cNvPicPr>
      </xdr:nvPicPr>
      <xdr:blipFill>
        <a:blip xmlns:r="http://schemas.openxmlformats.org/officeDocument/2006/relationships" r:embed="rId520"/>
        <a:stretch>
          <a:fillRect/>
        </a:stretch>
      </xdr:blipFill>
      <xdr:spPr>
        <a:xfrm>
          <a:off x="635" y="1470165335"/>
          <a:ext cx="2131695" cy="1611630"/>
        </a:xfrm>
        <a:prstGeom prst="rect">
          <a:avLst/>
        </a:prstGeom>
        <a:noFill/>
        <a:ln w="9525">
          <a:noFill/>
        </a:ln>
      </xdr:spPr>
    </xdr:pic>
    <xdr:clientData/>
  </xdr:twoCellAnchor>
  <xdr:twoCellAnchor editAs="oneCell">
    <xdr:from>
      <xdr:col>0</xdr:col>
      <xdr:colOff>635</xdr:colOff>
      <xdr:row>797</xdr:row>
      <xdr:rowOff>122555</xdr:rowOff>
    </xdr:from>
    <xdr:to>
      <xdr:col>0</xdr:col>
      <xdr:colOff>2145665</xdr:colOff>
      <xdr:row>797</xdr:row>
      <xdr:rowOff>1743710</xdr:rowOff>
    </xdr:to>
    <xdr:pic>
      <xdr:nvPicPr>
        <xdr:cNvPr id="691" name="图片 690">
          <a:extLst>
            <a:ext uri="{FF2B5EF4-FFF2-40B4-BE49-F238E27FC236}">
              <a16:creationId xmlns:a16="http://schemas.microsoft.com/office/drawing/2014/main" id="{00000000-0008-0000-4400-0000B3020000}"/>
            </a:ext>
          </a:extLst>
        </xdr:cNvPr>
        <xdr:cNvPicPr>
          <a:picLocks noChangeAspect="1"/>
        </xdr:cNvPicPr>
      </xdr:nvPicPr>
      <xdr:blipFill>
        <a:blip xmlns:r="http://schemas.openxmlformats.org/officeDocument/2006/relationships" r:embed="rId521"/>
        <a:stretch>
          <a:fillRect/>
        </a:stretch>
      </xdr:blipFill>
      <xdr:spPr>
        <a:xfrm>
          <a:off x="635" y="1472057000"/>
          <a:ext cx="2145030" cy="1621155"/>
        </a:xfrm>
        <a:prstGeom prst="rect">
          <a:avLst/>
        </a:prstGeom>
        <a:noFill/>
        <a:ln w="9525">
          <a:noFill/>
        </a:ln>
      </xdr:spPr>
    </xdr:pic>
    <xdr:clientData/>
  </xdr:twoCellAnchor>
  <xdr:twoCellAnchor editAs="oneCell">
    <xdr:from>
      <xdr:col>0</xdr:col>
      <xdr:colOff>9525</xdr:colOff>
      <xdr:row>799</xdr:row>
      <xdr:rowOff>110490</xdr:rowOff>
    </xdr:from>
    <xdr:to>
      <xdr:col>0</xdr:col>
      <xdr:colOff>2127250</xdr:colOff>
      <xdr:row>799</xdr:row>
      <xdr:rowOff>1828165</xdr:rowOff>
    </xdr:to>
    <xdr:pic>
      <xdr:nvPicPr>
        <xdr:cNvPr id="692" name="图片 691">
          <a:extLst>
            <a:ext uri="{FF2B5EF4-FFF2-40B4-BE49-F238E27FC236}">
              <a16:creationId xmlns:a16="http://schemas.microsoft.com/office/drawing/2014/main" id="{00000000-0008-0000-4400-0000B4020000}"/>
            </a:ext>
          </a:extLst>
        </xdr:cNvPr>
        <xdr:cNvPicPr>
          <a:picLocks noChangeAspect="1"/>
        </xdr:cNvPicPr>
      </xdr:nvPicPr>
      <xdr:blipFill>
        <a:blip xmlns:r="http://schemas.openxmlformats.org/officeDocument/2006/relationships" r:embed="rId522"/>
        <a:stretch>
          <a:fillRect/>
        </a:stretch>
      </xdr:blipFill>
      <xdr:spPr>
        <a:xfrm>
          <a:off x="9525" y="1475854935"/>
          <a:ext cx="2117725" cy="1717675"/>
        </a:xfrm>
        <a:prstGeom prst="rect">
          <a:avLst/>
        </a:prstGeom>
        <a:noFill/>
        <a:ln w="9525">
          <a:noFill/>
        </a:ln>
      </xdr:spPr>
    </xdr:pic>
    <xdr:clientData/>
  </xdr:twoCellAnchor>
  <xdr:twoCellAnchor editAs="oneCell">
    <xdr:from>
      <xdr:col>0</xdr:col>
      <xdr:colOff>635</xdr:colOff>
      <xdr:row>800</xdr:row>
      <xdr:rowOff>107950</xdr:rowOff>
    </xdr:from>
    <xdr:to>
      <xdr:col>0</xdr:col>
      <xdr:colOff>2110740</xdr:colOff>
      <xdr:row>800</xdr:row>
      <xdr:rowOff>1820545</xdr:rowOff>
    </xdr:to>
    <xdr:pic>
      <xdr:nvPicPr>
        <xdr:cNvPr id="693" name="图片 692">
          <a:extLst>
            <a:ext uri="{FF2B5EF4-FFF2-40B4-BE49-F238E27FC236}">
              <a16:creationId xmlns:a16="http://schemas.microsoft.com/office/drawing/2014/main" id="{00000000-0008-0000-4400-0000B5020000}"/>
            </a:ext>
          </a:extLst>
        </xdr:cNvPr>
        <xdr:cNvPicPr>
          <a:picLocks noChangeAspect="1"/>
        </xdr:cNvPicPr>
      </xdr:nvPicPr>
      <xdr:blipFill>
        <a:blip xmlns:r="http://schemas.openxmlformats.org/officeDocument/2006/relationships" r:embed="rId523"/>
        <a:stretch>
          <a:fillRect/>
        </a:stretch>
      </xdr:blipFill>
      <xdr:spPr>
        <a:xfrm>
          <a:off x="635" y="1477757395"/>
          <a:ext cx="2110105" cy="1712595"/>
        </a:xfrm>
        <a:prstGeom prst="rect">
          <a:avLst/>
        </a:prstGeom>
        <a:noFill/>
        <a:ln w="9525">
          <a:noFill/>
        </a:ln>
      </xdr:spPr>
    </xdr:pic>
    <xdr:clientData/>
  </xdr:twoCellAnchor>
  <xdr:twoCellAnchor editAs="oneCell">
    <xdr:from>
      <xdr:col>0</xdr:col>
      <xdr:colOff>9525</xdr:colOff>
      <xdr:row>801</xdr:row>
      <xdr:rowOff>68580</xdr:rowOff>
    </xdr:from>
    <xdr:to>
      <xdr:col>0</xdr:col>
      <xdr:colOff>2147570</xdr:colOff>
      <xdr:row>801</xdr:row>
      <xdr:rowOff>1792605</xdr:rowOff>
    </xdr:to>
    <xdr:pic>
      <xdr:nvPicPr>
        <xdr:cNvPr id="694" name="图片 693">
          <a:extLst>
            <a:ext uri="{FF2B5EF4-FFF2-40B4-BE49-F238E27FC236}">
              <a16:creationId xmlns:a16="http://schemas.microsoft.com/office/drawing/2014/main" id="{00000000-0008-0000-4400-0000B6020000}"/>
            </a:ext>
          </a:extLst>
        </xdr:cNvPr>
        <xdr:cNvPicPr>
          <a:picLocks noChangeAspect="1"/>
        </xdr:cNvPicPr>
      </xdr:nvPicPr>
      <xdr:blipFill>
        <a:blip xmlns:r="http://schemas.openxmlformats.org/officeDocument/2006/relationships" r:embed="rId524"/>
        <a:stretch>
          <a:fillRect/>
        </a:stretch>
      </xdr:blipFill>
      <xdr:spPr>
        <a:xfrm>
          <a:off x="9525" y="1479623025"/>
          <a:ext cx="2138045" cy="1724025"/>
        </a:xfrm>
        <a:prstGeom prst="rect">
          <a:avLst/>
        </a:prstGeom>
        <a:noFill/>
        <a:ln w="9525">
          <a:noFill/>
        </a:ln>
      </xdr:spPr>
    </xdr:pic>
    <xdr:clientData/>
  </xdr:twoCellAnchor>
  <xdr:twoCellAnchor editAs="oneCell">
    <xdr:from>
      <xdr:col>0</xdr:col>
      <xdr:colOff>635</xdr:colOff>
      <xdr:row>802</xdr:row>
      <xdr:rowOff>103505</xdr:rowOff>
    </xdr:from>
    <xdr:to>
      <xdr:col>0</xdr:col>
      <xdr:colOff>2143760</xdr:colOff>
      <xdr:row>802</xdr:row>
      <xdr:rowOff>1767840</xdr:rowOff>
    </xdr:to>
    <xdr:pic>
      <xdr:nvPicPr>
        <xdr:cNvPr id="695" name="图片 694">
          <a:extLst>
            <a:ext uri="{FF2B5EF4-FFF2-40B4-BE49-F238E27FC236}">
              <a16:creationId xmlns:a16="http://schemas.microsoft.com/office/drawing/2014/main" id="{00000000-0008-0000-4400-0000B7020000}"/>
            </a:ext>
          </a:extLst>
        </xdr:cNvPr>
        <xdr:cNvPicPr>
          <a:picLocks noChangeAspect="1"/>
        </xdr:cNvPicPr>
      </xdr:nvPicPr>
      <xdr:blipFill>
        <a:blip xmlns:r="http://schemas.openxmlformats.org/officeDocument/2006/relationships" r:embed="rId525"/>
        <a:stretch>
          <a:fillRect/>
        </a:stretch>
      </xdr:blipFill>
      <xdr:spPr>
        <a:xfrm>
          <a:off x="635" y="1481562950"/>
          <a:ext cx="2143125" cy="1664335"/>
        </a:xfrm>
        <a:prstGeom prst="rect">
          <a:avLst/>
        </a:prstGeom>
        <a:noFill/>
        <a:ln w="9525">
          <a:noFill/>
        </a:ln>
      </xdr:spPr>
    </xdr:pic>
    <xdr:clientData/>
  </xdr:twoCellAnchor>
  <xdr:twoCellAnchor editAs="oneCell">
    <xdr:from>
      <xdr:col>0</xdr:col>
      <xdr:colOff>173990</xdr:colOff>
      <xdr:row>798</xdr:row>
      <xdr:rowOff>28575</xdr:rowOff>
    </xdr:from>
    <xdr:to>
      <xdr:col>0</xdr:col>
      <xdr:colOff>1970405</xdr:colOff>
      <xdr:row>798</xdr:row>
      <xdr:rowOff>1858010</xdr:rowOff>
    </xdr:to>
    <xdr:pic>
      <xdr:nvPicPr>
        <xdr:cNvPr id="696" name="图片 695">
          <a:extLst>
            <a:ext uri="{FF2B5EF4-FFF2-40B4-BE49-F238E27FC236}">
              <a16:creationId xmlns:a16="http://schemas.microsoft.com/office/drawing/2014/main" id="{00000000-0008-0000-4400-0000B8020000}"/>
            </a:ext>
          </a:extLst>
        </xdr:cNvPr>
        <xdr:cNvPicPr>
          <a:picLocks noChangeAspect="1"/>
        </xdr:cNvPicPr>
      </xdr:nvPicPr>
      <xdr:blipFill>
        <a:blip xmlns:r="http://schemas.openxmlformats.org/officeDocument/2006/relationships" r:embed="rId526"/>
        <a:stretch>
          <a:fillRect/>
        </a:stretch>
      </xdr:blipFill>
      <xdr:spPr>
        <a:xfrm>
          <a:off x="173990" y="1473868020"/>
          <a:ext cx="1796415" cy="1829435"/>
        </a:xfrm>
        <a:prstGeom prst="rect">
          <a:avLst/>
        </a:prstGeom>
        <a:noFill/>
        <a:ln w="9525">
          <a:noFill/>
        </a:ln>
      </xdr:spPr>
    </xdr:pic>
    <xdr:clientData/>
  </xdr:twoCellAnchor>
  <xdr:twoCellAnchor editAs="oneCell">
    <xdr:from>
      <xdr:col>0</xdr:col>
      <xdr:colOff>9525</xdr:colOff>
      <xdr:row>803</xdr:row>
      <xdr:rowOff>136525</xdr:rowOff>
    </xdr:from>
    <xdr:to>
      <xdr:col>0</xdr:col>
      <xdr:colOff>2120265</xdr:colOff>
      <xdr:row>803</xdr:row>
      <xdr:rowOff>1772285</xdr:rowOff>
    </xdr:to>
    <xdr:pic>
      <xdr:nvPicPr>
        <xdr:cNvPr id="697" name="图片 696">
          <a:extLst>
            <a:ext uri="{FF2B5EF4-FFF2-40B4-BE49-F238E27FC236}">
              <a16:creationId xmlns:a16="http://schemas.microsoft.com/office/drawing/2014/main" id="{00000000-0008-0000-4400-0000B9020000}"/>
            </a:ext>
          </a:extLst>
        </xdr:cNvPr>
        <xdr:cNvPicPr>
          <a:picLocks noChangeAspect="1"/>
        </xdr:cNvPicPr>
      </xdr:nvPicPr>
      <xdr:blipFill>
        <a:blip xmlns:r="http://schemas.openxmlformats.org/officeDocument/2006/relationships" r:embed="rId527"/>
        <a:stretch>
          <a:fillRect/>
        </a:stretch>
      </xdr:blipFill>
      <xdr:spPr>
        <a:xfrm>
          <a:off x="9525" y="1483500970"/>
          <a:ext cx="2110740" cy="1635760"/>
        </a:xfrm>
        <a:prstGeom prst="rect">
          <a:avLst/>
        </a:prstGeom>
        <a:noFill/>
        <a:ln w="9525">
          <a:noFill/>
        </a:ln>
      </xdr:spPr>
    </xdr:pic>
    <xdr:clientData/>
  </xdr:twoCellAnchor>
  <xdr:twoCellAnchor editAs="oneCell">
    <xdr:from>
      <xdr:col>0</xdr:col>
      <xdr:colOff>9525</xdr:colOff>
      <xdr:row>804</xdr:row>
      <xdr:rowOff>95885</xdr:rowOff>
    </xdr:from>
    <xdr:to>
      <xdr:col>0</xdr:col>
      <xdr:colOff>2145665</xdr:colOff>
      <xdr:row>804</xdr:row>
      <xdr:rowOff>1760855</xdr:rowOff>
    </xdr:to>
    <xdr:pic>
      <xdr:nvPicPr>
        <xdr:cNvPr id="698" name="图片 697">
          <a:extLst>
            <a:ext uri="{FF2B5EF4-FFF2-40B4-BE49-F238E27FC236}">
              <a16:creationId xmlns:a16="http://schemas.microsoft.com/office/drawing/2014/main" id="{00000000-0008-0000-4400-0000BA020000}"/>
            </a:ext>
          </a:extLst>
        </xdr:cNvPr>
        <xdr:cNvPicPr>
          <a:picLocks noChangeAspect="1"/>
        </xdr:cNvPicPr>
      </xdr:nvPicPr>
      <xdr:blipFill>
        <a:blip xmlns:r="http://schemas.openxmlformats.org/officeDocument/2006/relationships" r:embed="rId528"/>
        <a:stretch>
          <a:fillRect/>
        </a:stretch>
      </xdr:blipFill>
      <xdr:spPr>
        <a:xfrm>
          <a:off x="9525" y="1485365330"/>
          <a:ext cx="2136140" cy="1664970"/>
        </a:xfrm>
        <a:prstGeom prst="rect">
          <a:avLst/>
        </a:prstGeom>
        <a:noFill/>
        <a:ln w="9525">
          <a:noFill/>
        </a:ln>
      </xdr:spPr>
    </xdr:pic>
    <xdr:clientData/>
  </xdr:twoCellAnchor>
  <xdr:twoCellAnchor editAs="oneCell">
    <xdr:from>
      <xdr:col>0</xdr:col>
      <xdr:colOff>635</xdr:colOff>
      <xdr:row>806</xdr:row>
      <xdr:rowOff>150495</xdr:rowOff>
    </xdr:from>
    <xdr:to>
      <xdr:col>0</xdr:col>
      <xdr:colOff>2141220</xdr:colOff>
      <xdr:row>806</xdr:row>
      <xdr:rowOff>1736090</xdr:rowOff>
    </xdr:to>
    <xdr:pic>
      <xdr:nvPicPr>
        <xdr:cNvPr id="699" name="图片 698">
          <a:extLst>
            <a:ext uri="{FF2B5EF4-FFF2-40B4-BE49-F238E27FC236}">
              <a16:creationId xmlns:a16="http://schemas.microsoft.com/office/drawing/2014/main" id="{00000000-0008-0000-4400-0000BB020000}"/>
            </a:ext>
          </a:extLst>
        </xdr:cNvPr>
        <xdr:cNvPicPr>
          <a:picLocks noChangeAspect="1"/>
        </xdr:cNvPicPr>
      </xdr:nvPicPr>
      <xdr:blipFill>
        <a:blip xmlns:r="http://schemas.openxmlformats.org/officeDocument/2006/relationships" r:embed="rId529"/>
        <a:stretch>
          <a:fillRect/>
        </a:stretch>
      </xdr:blipFill>
      <xdr:spPr>
        <a:xfrm>
          <a:off x="635" y="1489229940"/>
          <a:ext cx="2140585" cy="1585595"/>
        </a:xfrm>
        <a:prstGeom prst="rect">
          <a:avLst/>
        </a:prstGeom>
        <a:noFill/>
        <a:ln w="9525">
          <a:noFill/>
        </a:ln>
      </xdr:spPr>
    </xdr:pic>
    <xdr:clientData/>
  </xdr:twoCellAnchor>
  <xdr:twoCellAnchor editAs="oneCell">
    <xdr:from>
      <xdr:col>0</xdr:col>
      <xdr:colOff>635</xdr:colOff>
      <xdr:row>805</xdr:row>
      <xdr:rowOff>85725</xdr:rowOff>
    </xdr:from>
    <xdr:to>
      <xdr:col>0</xdr:col>
      <xdr:colOff>2140585</xdr:colOff>
      <xdr:row>805</xdr:row>
      <xdr:rowOff>1830070</xdr:rowOff>
    </xdr:to>
    <xdr:pic>
      <xdr:nvPicPr>
        <xdr:cNvPr id="700" name="图片 699">
          <a:extLst>
            <a:ext uri="{FF2B5EF4-FFF2-40B4-BE49-F238E27FC236}">
              <a16:creationId xmlns:a16="http://schemas.microsoft.com/office/drawing/2014/main" id="{00000000-0008-0000-4400-0000BC020000}"/>
            </a:ext>
          </a:extLst>
        </xdr:cNvPr>
        <xdr:cNvPicPr>
          <a:picLocks noChangeAspect="1"/>
        </xdr:cNvPicPr>
      </xdr:nvPicPr>
      <xdr:blipFill>
        <a:blip xmlns:r="http://schemas.openxmlformats.org/officeDocument/2006/relationships" r:embed="rId530"/>
        <a:stretch>
          <a:fillRect/>
        </a:stretch>
      </xdr:blipFill>
      <xdr:spPr>
        <a:xfrm>
          <a:off x="635" y="1487260170"/>
          <a:ext cx="2139950" cy="1744345"/>
        </a:xfrm>
        <a:prstGeom prst="rect">
          <a:avLst/>
        </a:prstGeom>
        <a:noFill/>
        <a:ln w="9525">
          <a:noFill/>
        </a:ln>
      </xdr:spPr>
    </xdr:pic>
    <xdr:clientData/>
  </xdr:twoCellAnchor>
  <xdr:twoCellAnchor editAs="oneCell">
    <xdr:from>
      <xdr:col>0</xdr:col>
      <xdr:colOff>635</xdr:colOff>
      <xdr:row>810</xdr:row>
      <xdr:rowOff>112395</xdr:rowOff>
    </xdr:from>
    <xdr:to>
      <xdr:col>0</xdr:col>
      <xdr:colOff>2129155</xdr:colOff>
      <xdr:row>810</xdr:row>
      <xdr:rowOff>1825625</xdr:rowOff>
    </xdr:to>
    <xdr:pic>
      <xdr:nvPicPr>
        <xdr:cNvPr id="701" name="图片 700">
          <a:extLst>
            <a:ext uri="{FF2B5EF4-FFF2-40B4-BE49-F238E27FC236}">
              <a16:creationId xmlns:a16="http://schemas.microsoft.com/office/drawing/2014/main" id="{00000000-0008-0000-4400-0000BD020000}"/>
            </a:ext>
          </a:extLst>
        </xdr:cNvPr>
        <xdr:cNvPicPr>
          <a:picLocks noChangeAspect="1"/>
        </xdr:cNvPicPr>
      </xdr:nvPicPr>
      <xdr:blipFill>
        <a:blip xmlns:r="http://schemas.openxmlformats.org/officeDocument/2006/relationships" r:embed="rId531"/>
        <a:stretch>
          <a:fillRect/>
        </a:stretch>
      </xdr:blipFill>
      <xdr:spPr>
        <a:xfrm>
          <a:off x="635" y="1496811840"/>
          <a:ext cx="2128520" cy="1713230"/>
        </a:xfrm>
        <a:prstGeom prst="rect">
          <a:avLst/>
        </a:prstGeom>
        <a:noFill/>
        <a:ln w="9525">
          <a:noFill/>
        </a:ln>
      </xdr:spPr>
    </xdr:pic>
    <xdr:clientData/>
  </xdr:twoCellAnchor>
  <xdr:twoCellAnchor editAs="oneCell">
    <xdr:from>
      <xdr:col>0</xdr:col>
      <xdr:colOff>635</xdr:colOff>
      <xdr:row>809</xdr:row>
      <xdr:rowOff>98425</xdr:rowOff>
    </xdr:from>
    <xdr:to>
      <xdr:col>0</xdr:col>
      <xdr:colOff>2147570</xdr:colOff>
      <xdr:row>809</xdr:row>
      <xdr:rowOff>1778635</xdr:rowOff>
    </xdr:to>
    <xdr:pic>
      <xdr:nvPicPr>
        <xdr:cNvPr id="702" name="图片 701">
          <a:extLst>
            <a:ext uri="{FF2B5EF4-FFF2-40B4-BE49-F238E27FC236}">
              <a16:creationId xmlns:a16="http://schemas.microsoft.com/office/drawing/2014/main" id="{00000000-0008-0000-4400-0000BE020000}"/>
            </a:ext>
          </a:extLst>
        </xdr:cNvPr>
        <xdr:cNvPicPr>
          <a:picLocks noChangeAspect="1"/>
        </xdr:cNvPicPr>
      </xdr:nvPicPr>
      <xdr:blipFill>
        <a:blip xmlns:r="http://schemas.openxmlformats.org/officeDocument/2006/relationships" r:embed="rId532"/>
        <a:stretch>
          <a:fillRect/>
        </a:stretch>
      </xdr:blipFill>
      <xdr:spPr>
        <a:xfrm>
          <a:off x="635" y="1494892870"/>
          <a:ext cx="2146935" cy="1680210"/>
        </a:xfrm>
        <a:prstGeom prst="rect">
          <a:avLst/>
        </a:prstGeom>
        <a:noFill/>
        <a:ln w="9525">
          <a:noFill/>
        </a:ln>
      </xdr:spPr>
    </xdr:pic>
    <xdr:clientData/>
  </xdr:twoCellAnchor>
  <xdr:twoCellAnchor editAs="oneCell">
    <xdr:from>
      <xdr:col>0</xdr:col>
      <xdr:colOff>635</xdr:colOff>
      <xdr:row>808</xdr:row>
      <xdr:rowOff>142875</xdr:rowOff>
    </xdr:from>
    <xdr:to>
      <xdr:col>0</xdr:col>
      <xdr:colOff>2153920</xdr:colOff>
      <xdr:row>808</xdr:row>
      <xdr:rowOff>1844040</xdr:rowOff>
    </xdr:to>
    <xdr:pic>
      <xdr:nvPicPr>
        <xdr:cNvPr id="703" name="图片 702">
          <a:extLst>
            <a:ext uri="{FF2B5EF4-FFF2-40B4-BE49-F238E27FC236}">
              <a16:creationId xmlns:a16="http://schemas.microsoft.com/office/drawing/2014/main" id="{00000000-0008-0000-4400-0000BF020000}"/>
            </a:ext>
          </a:extLst>
        </xdr:cNvPr>
        <xdr:cNvPicPr>
          <a:picLocks noChangeAspect="1"/>
        </xdr:cNvPicPr>
      </xdr:nvPicPr>
      <xdr:blipFill>
        <a:blip xmlns:r="http://schemas.openxmlformats.org/officeDocument/2006/relationships" r:embed="rId533"/>
        <a:stretch>
          <a:fillRect/>
        </a:stretch>
      </xdr:blipFill>
      <xdr:spPr>
        <a:xfrm>
          <a:off x="635" y="1493032320"/>
          <a:ext cx="2153285" cy="1701165"/>
        </a:xfrm>
        <a:prstGeom prst="rect">
          <a:avLst/>
        </a:prstGeom>
        <a:noFill/>
        <a:ln w="9525">
          <a:noFill/>
        </a:ln>
      </xdr:spPr>
    </xdr:pic>
    <xdr:clientData/>
  </xdr:twoCellAnchor>
  <xdr:twoCellAnchor editAs="oneCell">
    <xdr:from>
      <xdr:col>0</xdr:col>
      <xdr:colOff>635</xdr:colOff>
      <xdr:row>807</xdr:row>
      <xdr:rowOff>133985</xdr:rowOff>
    </xdr:from>
    <xdr:to>
      <xdr:col>0</xdr:col>
      <xdr:colOff>2150110</xdr:colOff>
      <xdr:row>807</xdr:row>
      <xdr:rowOff>1832610</xdr:rowOff>
    </xdr:to>
    <xdr:pic>
      <xdr:nvPicPr>
        <xdr:cNvPr id="704" name="图片 703">
          <a:extLst>
            <a:ext uri="{FF2B5EF4-FFF2-40B4-BE49-F238E27FC236}">
              <a16:creationId xmlns:a16="http://schemas.microsoft.com/office/drawing/2014/main" id="{00000000-0008-0000-4400-0000C0020000}"/>
            </a:ext>
          </a:extLst>
        </xdr:cNvPr>
        <xdr:cNvPicPr>
          <a:picLocks noChangeAspect="1"/>
        </xdr:cNvPicPr>
      </xdr:nvPicPr>
      <xdr:blipFill>
        <a:blip xmlns:r="http://schemas.openxmlformats.org/officeDocument/2006/relationships" r:embed="rId534"/>
        <a:stretch>
          <a:fillRect/>
        </a:stretch>
      </xdr:blipFill>
      <xdr:spPr>
        <a:xfrm>
          <a:off x="635" y="1491118430"/>
          <a:ext cx="2149475" cy="1698625"/>
        </a:xfrm>
        <a:prstGeom prst="rect">
          <a:avLst/>
        </a:prstGeom>
        <a:noFill/>
        <a:ln w="9525">
          <a:noFill/>
        </a:ln>
      </xdr:spPr>
    </xdr:pic>
    <xdr:clientData/>
  </xdr:twoCellAnchor>
  <xdr:twoCellAnchor editAs="oneCell">
    <xdr:from>
      <xdr:col>0</xdr:col>
      <xdr:colOff>635</xdr:colOff>
      <xdr:row>811</xdr:row>
      <xdr:rowOff>81915</xdr:rowOff>
    </xdr:from>
    <xdr:to>
      <xdr:col>0</xdr:col>
      <xdr:colOff>2140585</xdr:colOff>
      <xdr:row>811</xdr:row>
      <xdr:rowOff>1779270</xdr:rowOff>
    </xdr:to>
    <xdr:pic>
      <xdr:nvPicPr>
        <xdr:cNvPr id="705" name="图片 704">
          <a:extLst>
            <a:ext uri="{FF2B5EF4-FFF2-40B4-BE49-F238E27FC236}">
              <a16:creationId xmlns:a16="http://schemas.microsoft.com/office/drawing/2014/main" id="{00000000-0008-0000-4400-0000C1020000}"/>
            </a:ext>
          </a:extLst>
        </xdr:cNvPr>
        <xdr:cNvPicPr>
          <a:picLocks noChangeAspect="1"/>
        </xdr:cNvPicPr>
      </xdr:nvPicPr>
      <xdr:blipFill>
        <a:blip xmlns:r="http://schemas.openxmlformats.org/officeDocument/2006/relationships" r:embed="rId535"/>
        <a:stretch>
          <a:fillRect/>
        </a:stretch>
      </xdr:blipFill>
      <xdr:spPr>
        <a:xfrm>
          <a:off x="635" y="1498686360"/>
          <a:ext cx="2139950" cy="1697355"/>
        </a:xfrm>
        <a:prstGeom prst="rect">
          <a:avLst/>
        </a:prstGeom>
        <a:noFill/>
        <a:ln w="9525">
          <a:noFill/>
        </a:ln>
      </xdr:spPr>
    </xdr:pic>
    <xdr:clientData/>
  </xdr:twoCellAnchor>
  <xdr:twoCellAnchor editAs="oneCell">
    <xdr:from>
      <xdr:col>0</xdr:col>
      <xdr:colOff>9525</xdr:colOff>
      <xdr:row>813</xdr:row>
      <xdr:rowOff>123825</xdr:rowOff>
    </xdr:from>
    <xdr:to>
      <xdr:col>0</xdr:col>
      <xdr:colOff>2134235</xdr:colOff>
      <xdr:row>813</xdr:row>
      <xdr:rowOff>1786890</xdr:rowOff>
    </xdr:to>
    <xdr:pic>
      <xdr:nvPicPr>
        <xdr:cNvPr id="706" name="图片 705">
          <a:extLst>
            <a:ext uri="{FF2B5EF4-FFF2-40B4-BE49-F238E27FC236}">
              <a16:creationId xmlns:a16="http://schemas.microsoft.com/office/drawing/2014/main" id="{00000000-0008-0000-4400-0000C2020000}"/>
            </a:ext>
          </a:extLst>
        </xdr:cNvPr>
        <xdr:cNvPicPr>
          <a:picLocks noChangeAspect="1"/>
        </xdr:cNvPicPr>
      </xdr:nvPicPr>
      <xdr:blipFill>
        <a:blip xmlns:r="http://schemas.openxmlformats.org/officeDocument/2006/relationships" r:embed="rId536"/>
        <a:stretch>
          <a:fillRect/>
        </a:stretch>
      </xdr:blipFill>
      <xdr:spPr>
        <a:xfrm>
          <a:off x="9525" y="1502538270"/>
          <a:ext cx="2124710" cy="1663065"/>
        </a:xfrm>
        <a:prstGeom prst="rect">
          <a:avLst/>
        </a:prstGeom>
        <a:noFill/>
        <a:ln w="9525">
          <a:noFill/>
        </a:ln>
      </xdr:spPr>
    </xdr:pic>
    <xdr:clientData/>
  </xdr:twoCellAnchor>
  <xdr:twoCellAnchor editAs="oneCell">
    <xdr:from>
      <xdr:col>0</xdr:col>
      <xdr:colOff>635</xdr:colOff>
      <xdr:row>812</xdr:row>
      <xdr:rowOff>206375</xdr:rowOff>
    </xdr:from>
    <xdr:to>
      <xdr:col>0</xdr:col>
      <xdr:colOff>2147570</xdr:colOff>
      <xdr:row>812</xdr:row>
      <xdr:rowOff>1703070</xdr:rowOff>
    </xdr:to>
    <xdr:pic>
      <xdr:nvPicPr>
        <xdr:cNvPr id="707" name="图片 706">
          <a:extLst>
            <a:ext uri="{FF2B5EF4-FFF2-40B4-BE49-F238E27FC236}">
              <a16:creationId xmlns:a16="http://schemas.microsoft.com/office/drawing/2014/main" id="{00000000-0008-0000-4400-0000C3020000}"/>
            </a:ext>
          </a:extLst>
        </xdr:cNvPr>
        <xdr:cNvPicPr>
          <a:picLocks noChangeAspect="1"/>
        </xdr:cNvPicPr>
      </xdr:nvPicPr>
      <xdr:blipFill>
        <a:blip xmlns:r="http://schemas.openxmlformats.org/officeDocument/2006/relationships" r:embed="rId537"/>
        <a:stretch>
          <a:fillRect/>
        </a:stretch>
      </xdr:blipFill>
      <xdr:spPr>
        <a:xfrm>
          <a:off x="635" y="1500715820"/>
          <a:ext cx="2146935" cy="1496695"/>
        </a:xfrm>
        <a:prstGeom prst="rect">
          <a:avLst/>
        </a:prstGeom>
        <a:noFill/>
        <a:ln w="9525">
          <a:noFill/>
        </a:ln>
      </xdr:spPr>
    </xdr:pic>
    <xdr:clientData/>
  </xdr:twoCellAnchor>
  <xdr:twoCellAnchor editAs="oneCell">
    <xdr:from>
      <xdr:col>0</xdr:col>
      <xdr:colOff>9525</xdr:colOff>
      <xdr:row>814</xdr:row>
      <xdr:rowOff>180340</xdr:rowOff>
    </xdr:from>
    <xdr:to>
      <xdr:col>0</xdr:col>
      <xdr:colOff>2138680</xdr:colOff>
      <xdr:row>814</xdr:row>
      <xdr:rowOff>1779905</xdr:rowOff>
    </xdr:to>
    <xdr:pic>
      <xdr:nvPicPr>
        <xdr:cNvPr id="708" name="图片 707">
          <a:extLst>
            <a:ext uri="{FF2B5EF4-FFF2-40B4-BE49-F238E27FC236}">
              <a16:creationId xmlns:a16="http://schemas.microsoft.com/office/drawing/2014/main" id="{00000000-0008-0000-4400-0000C4020000}"/>
            </a:ext>
          </a:extLst>
        </xdr:cNvPr>
        <xdr:cNvPicPr>
          <a:picLocks noChangeAspect="1"/>
        </xdr:cNvPicPr>
      </xdr:nvPicPr>
      <xdr:blipFill>
        <a:blip xmlns:r="http://schemas.openxmlformats.org/officeDocument/2006/relationships" r:embed="rId538"/>
        <a:stretch>
          <a:fillRect/>
        </a:stretch>
      </xdr:blipFill>
      <xdr:spPr>
        <a:xfrm>
          <a:off x="9525" y="1504499785"/>
          <a:ext cx="2129155" cy="1599565"/>
        </a:xfrm>
        <a:prstGeom prst="rect">
          <a:avLst/>
        </a:prstGeom>
        <a:noFill/>
        <a:ln w="9525">
          <a:noFill/>
        </a:ln>
      </xdr:spPr>
    </xdr:pic>
    <xdr:clientData/>
  </xdr:twoCellAnchor>
  <xdr:twoCellAnchor editAs="oneCell">
    <xdr:from>
      <xdr:col>0</xdr:col>
      <xdr:colOff>635</xdr:colOff>
      <xdr:row>815</xdr:row>
      <xdr:rowOff>224155</xdr:rowOff>
    </xdr:from>
    <xdr:to>
      <xdr:col>0</xdr:col>
      <xdr:colOff>2128520</xdr:colOff>
      <xdr:row>815</xdr:row>
      <xdr:rowOff>1819910</xdr:rowOff>
    </xdr:to>
    <xdr:pic>
      <xdr:nvPicPr>
        <xdr:cNvPr id="709" name="图片 708">
          <a:extLst>
            <a:ext uri="{FF2B5EF4-FFF2-40B4-BE49-F238E27FC236}">
              <a16:creationId xmlns:a16="http://schemas.microsoft.com/office/drawing/2014/main" id="{00000000-0008-0000-4400-0000C5020000}"/>
            </a:ext>
          </a:extLst>
        </xdr:cNvPr>
        <xdr:cNvPicPr>
          <a:picLocks noChangeAspect="1"/>
        </xdr:cNvPicPr>
      </xdr:nvPicPr>
      <xdr:blipFill>
        <a:blip xmlns:r="http://schemas.openxmlformats.org/officeDocument/2006/relationships" r:embed="rId539"/>
        <a:stretch>
          <a:fillRect/>
        </a:stretch>
      </xdr:blipFill>
      <xdr:spPr>
        <a:xfrm>
          <a:off x="635" y="1506448600"/>
          <a:ext cx="2127885" cy="1595755"/>
        </a:xfrm>
        <a:prstGeom prst="rect">
          <a:avLst/>
        </a:prstGeom>
        <a:noFill/>
        <a:ln w="9525">
          <a:noFill/>
        </a:ln>
      </xdr:spPr>
    </xdr:pic>
    <xdr:clientData/>
  </xdr:twoCellAnchor>
  <xdr:twoCellAnchor editAs="oneCell">
    <xdr:from>
      <xdr:col>0</xdr:col>
      <xdr:colOff>9525</xdr:colOff>
      <xdr:row>817</xdr:row>
      <xdr:rowOff>176530</xdr:rowOff>
    </xdr:from>
    <xdr:to>
      <xdr:col>0</xdr:col>
      <xdr:colOff>2155190</xdr:colOff>
      <xdr:row>817</xdr:row>
      <xdr:rowOff>1787525</xdr:rowOff>
    </xdr:to>
    <xdr:pic>
      <xdr:nvPicPr>
        <xdr:cNvPr id="710" name="图片 709">
          <a:extLst>
            <a:ext uri="{FF2B5EF4-FFF2-40B4-BE49-F238E27FC236}">
              <a16:creationId xmlns:a16="http://schemas.microsoft.com/office/drawing/2014/main" id="{00000000-0008-0000-4400-0000C6020000}"/>
            </a:ext>
          </a:extLst>
        </xdr:cNvPr>
        <xdr:cNvPicPr>
          <a:picLocks noChangeAspect="1"/>
        </xdr:cNvPicPr>
      </xdr:nvPicPr>
      <xdr:blipFill>
        <a:blip xmlns:r="http://schemas.openxmlformats.org/officeDocument/2006/relationships" r:embed="rId540"/>
        <a:stretch>
          <a:fillRect/>
        </a:stretch>
      </xdr:blipFill>
      <xdr:spPr>
        <a:xfrm>
          <a:off x="9525" y="1510210975"/>
          <a:ext cx="2145665" cy="1610995"/>
        </a:xfrm>
        <a:prstGeom prst="rect">
          <a:avLst/>
        </a:prstGeom>
        <a:noFill/>
        <a:ln w="9525">
          <a:noFill/>
        </a:ln>
      </xdr:spPr>
    </xdr:pic>
    <xdr:clientData/>
  </xdr:twoCellAnchor>
  <xdr:twoCellAnchor editAs="oneCell">
    <xdr:from>
      <xdr:col>0</xdr:col>
      <xdr:colOff>635</xdr:colOff>
      <xdr:row>816</xdr:row>
      <xdr:rowOff>112395</xdr:rowOff>
    </xdr:from>
    <xdr:to>
      <xdr:col>0</xdr:col>
      <xdr:colOff>2145665</xdr:colOff>
      <xdr:row>816</xdr:row>
      <xdr:rowOff>1709420</xdr:rowOff>
    </xdr:to>
    <xdr:pic>
      <xdr:nvPicPr>
        <xdr:cNvPr id="711" name="图片 710">
          <a:extLst>
            <a:ext uri="{FF2B5EF4-FFF2-40B4-BE49-F238E27FC236}">
              <a16:creationId xmlns:a16="http://schemas.microsoft.com/office/drawing/2014/main" id="{00000000-0008-0000-4400-0000C7020000}"/>
            </a:ext>
          </a:extLst>
        </xdr:cNvPr>
        <xdr:cNvPicPr>
          <a:picLocks noChangeAspect="1"/>
        </xdr:cNvPicPr>
      </xdr:nvPicPr>
      <xdr:blipFill>
        <a:blip xmlns:r="http://schemas.openxmlformats.org/officeDocument/2006/relationships" r:embed="rId541"/>
        <a:stretch>
          <a:fillRect/>
        </a:stretch>
      </xdr:blipFill>
      <xdr:spPr>
        <a:xfrm>
          <a:off x="635" y="1508241840"/>
          <a:ext cx="2145030" cy="1597025"/>
        </a:xfrm>
        <a:prstGeom prst="rect">
          <a:avLst/>
        </a:prstGeom>
        <a:noFill/>
        <a:ln w="9525">
          <a:noFill/>
        </a:ln>
      </xdr:spPr>
    </xdr:pic>
    <xdr:clientData/>
  </xdr:twoCellAnchor>
  <xdr:twoCellAnchor editAs="oneCell">
    <xdr:from>
      <xdr:col>0</xdr:col>
      <xdr:colOff>635</xdr:colOff>
      <xdr:row>826</xdr:row>
      <xdr:rowOff>31115</xdr:rowOff>
    </xdr:from>
    <xdr:to>
      <xdr:col>0</xdr:col>
      <xdr:colOff>2156460</xdr:colOff>
      <xdr:row>826</xdr:row>
      <xdr:rowOff>1788795</xdr:rowOff>
    </xdr:to>
    <xdr:pic>
      <xdr:nvPicPr>
        <xdr:cNvPr id="719" name="图片 718">
          <a:extLst>
            <a:ext uri="{FF2B5EF4-FFF2-40B4-BE49-F238E27FC236}">
              <a16:creationId xmlns:a16="http://schemas.microsoft.com/office/drawing/2014/main" id="{00000000-0008-0000-4400-0000CF020000}"/>
            </a:ext>
          </a:extLst>
        </xdr:cNvPr>
        <xdr:cNvPicPr>
          <a:picLocks noChangeAspect="1"/>
        </xdr:cNvPicPr>
      </xdr:nvPicPr>
      <xdr:blipFill>
        <a:blip xmlns:r="http://schemas.openxmlformats.org/officeDocument/2006/relationships" r:embed="rId542"/>
        <a:stretch>
          <a:fillRect/>
        </a:stretch>
      </xdr:blipFill>
      <xdr:spPr>
        <a:xfrm>
          <a:off x="635" y="1524645160"/>
          <a:ext cx="2155825" cy="1757680"/>
        </a:xfrm>
        <a:prstGeom prst="rect">
          <a:avLst/>
        </a:prstGeom>
        <a:noFill/>
        <a:ln w="9525">
          <a:noFill/>
        </a:ln>
      </xdr:spPr>
    </xdr:pic>
    <xdr:clientData/>
  </xdr:twoCellAnchor>
  <xdr:twoCellAnchor editAs="oneCell">
    <xdr:from>
      <xdr:col>0</xdr:col>
      <xdr:colOff>9525</xdr:colOff>
      <xdr:row>824</xdr:row>
      <xdr:rowOff>46355</xdr:rowOff>
    </xdr:from>
    <xdr:to>
      <xdr:col>0</xdr:col>
      <xdr:colOff>2153285</xdr:colOff>
      <xdr:row>824</xdr:row>
      <xdr:rowOff>1644650</xdr:rowOff>
    </xdr:to>
    <xdr:pic>
      <xdr:nvPicPr>
        <xdr:cNvPr id="720" name="图片 719">
          <a:extLst>
            <a:ext uri="{FF2B5EF4-FFF2-40B4-BE49-F238E27FC236}">
              <a16:creationId xmlns:a16="http://schemas.microsoft.com/office/drawing/2014/main" id="{00000000-0008-0000-4400-0000D0020000}"/>
            </a:ext>
          </a:extLst>
        </xdr:cNvPr>
        <xdr:cNvPicPr>
          <a:picLocks noChangeAspect="1"/>
        </xdr:cNvPicPr>
      </xdr:nvPicPr>
      <xdr:blipFill>
        <a:blip xmlns:r="http://schemas.openxmlformats.org/officeDocument/2006/relationships" r:embed="rId543"/>
        <a:stretch>
          <a:fillRect/>
        </a:stretch>
      </xdr:blipFill>
      <xdr:spPr>
        <a:xfrm>
          <a:off x="9525" y="1521218700"/>
          <a:ext cx="2143760" cy="1598295"/>
        </a:xfrm>
        <a:prstGeom prst="rect">
          <a:avLst/>
        </a:prstGeom>
        <a:noFill/>
        <a:ln w="9525">
          <a:noFill/>
        </a:ln>
      </xdr:spPr>
    </xdr:pic>
    <xdr:clientData/>
  </xdr:twoCellAnchor>
  <xdr:twoCellAnchor editAs="oneCell">
    <xdr:from>
      <xdr:col>0</xdr:col>
      <xdr:colOff>22225</xdr:colOff>
      <xdr:row>827</xdr:row>
      <xdr:rowOff>22860</xdr:rowOff>
    </xdr:from>
    <xdr:to>
      <xdr:col>0</xdr:col>
      <xdr:colOff>2152650</xdr:colOff>
      <xdr:row>827</xdr:row>
      <xdr:rowOff>1677035</xdr:rowOff>
    </xdr:to>
    <xdr:pic>
      <xdr:nvPicPr>
        <xdr:cNvPr id="721" name="图片 720">
          <a:extLst>
            <a:ext uri="{FF2B5EF4-FFF2-40B4-BE49-F238E27FC236}">
              <a16:creationId xmlns:a16="http://schemas.microsoft.com/office/drawing/2014/main" id="{00000000-0008-0000-4400-0000D1020000}"/>
            </a:ext>
          </a:extLst>
        </xdr:cNvPr>
        <xdr:cNvPicPr>
          <a:picLocks noChangeAspect="1"/>
        </xdr:cNvPicPr>
      </xdr:nvPicPr>
      <xdr:blipFill>
        <a:blip xmlns:r="http://schemas.openxmlformats.org/officeDocument/2006/relationships" r:embed="rId544"/>
        <a:stretch>
          <a:fillRect/>
        </a:stretch>
      </xdr:blipFill>
      <xdr:spPr>
        <a:xfrm>
          <a:off x="22225" y="1526491105"/>
          <a:ext cx="2130425" cy="1654175"/>
        </a:xfrm>
        <a:prstGeom prst="rect">
          <a:avLst/>
        </a:prstGeom>
        <a:noFill/>
        <a:ln w="9525">
          <a:noFill/>
        </a:ln>
      </xdr:spPr>
    </xdr:pic>
    <xdr:clientData/>
  </xdr:twoCellAnchor>
  <xdr:twoCellAnchor editAs="oneCell">
    <xdr:from>
      <xdr:col>0</xdr:col>
      <xdr:colOff>26035</xdr:colOff>
      <xdr:row>825</xdr:row>
      <xdr:rowOff>44450</xdr:rowOff>
    </xdr:from>
    <xdr:to>
      <xdr:col>0</xdr:col>
      <xdr:colOff>2149475</xdr:colOff>
      <xdr:row>825</xdr:row>
      <xdr:rowOff>1713230</xdr:rowOff>
    </xdr:to>
    <xdr:pic>
      <xdr:nvPicPr>
        <xdr:cNvPr id="722" name="图片 721">
          <a:extLst>
            <a:ext uri="{FF2B5EF4-FFF2-40B4-BE49-F238E27FC236}">
              <a16:creationId xmlns:a16="http://schemas.microsoft.com/office/drawing/2014/main" id="{00000000-0008-0000-4400-0000D2020000}"/>
            </a:ext>
          </a:extLst>
        </xdr:cNvPr>
        <xdr:cNvPicPr>
          <a:picLocks noChangeAspect="1"/>
        </xdr:cNvPicPr>
      </xdr:nvPicPr>
      <xdr:blipFill>
        <a:blip xmlns:r="http://schemas.openxmlformats.org/officeDocument/2006/relationships" r:embed="rId545"/>
        <a:stretch>
          <a:fillRect/>
        </a:stretch>
      </xdr:blipFill>
      <xdr:spPr>
        <a:xfrm>
          <a:off x="26035" y="1522905895"/>
          <a:ext cx="2123440" cy="1668780"/>
        </a:xfrm>
        <a:prstGeom prst="rect">
          <a:avLst/>
        </a:prstGeom>
        <a:noFill/>
        <a:ln w="9525">
          <a:noFill/>
        </a:ln>
      </xdr:spPr>
    </xdr:pic>
    <xdr:clientData/>
  </xdr:twoCellAnchor>
  <xdr:twoCellAnchor editAs="oneCell">
    <xdr:from>
      <xdr:col>0</xdr:col>
      <xdr:colOff>13970</xdr:colOff>
      <xdr:row>828</xdr:row>
      <xdr:rowOff>33020</xdr:rowOff>
    </xdr:from>
    <xdr:to>
      <xdr:col>0</xdr:col>
      <xdr:colOff>2148205</xdr:colOff>
      <xdr:row>828</xdr:row>
      <xdr:rowOff>1771015</xdr:rowOff>
    </xdr:to>
    <xdr:pic>
      <xdr:nvPicPr>
        <xdr:cNvPr id="723" name="图片 722">
          <a:extLst>
            <a:ext uri="{FF2B5EF4-FFF2-40B4-BE49-F238E27FC236}">
              <a16:creationId xmlns:a16="http://schemas.microsoft.com/office/drawing/2014/main" id="{00000000-0008-0000-4400-0000D3020000}"/>
            </a:ext>
          </a:extLst>
        </xdr:cNvPr>
        <xdr:cNvPicPr>
          <a:picLocks noChangeAspect="1"/>
        </xdr:cNvPicPr>
      </xdr:nvPicPr>
      <xdr:blipFill>
        <a:blip xmlns:r="http://schemas.openxmlformats.org/officeDocument/2006/relationships" r:embed="rId546"/>
        <a:stretch>
          <a:fillRect/>
        </a:stretch>
      </xdr:blipFill>
      <xdr:spPr>
        <a:xfrm>
          <a:off x="13970" y="1528215765"/>
          <a:ext cx="2134235" cy="1737995"/>
        </a:xfrm>
        <a:prstGeom prst="rect">
          <a:avLst/>
        </a:prstGeom>
        <a:noFill/>
        <a:ln w="9525">
          <a:noFill/>
        </a:ln>
      </xdr:spPr>
    </xdr:pic>
    <xdr:clientData/>
  </xdr:twoCellAnchor>
  <xdr:twoCellAnchor editAs="oneCell">
    <xdr:from>
      <xdr:col>0</xdr:col>
      <xdr:colOff>635</xdr:colOff>
      <xdr:row>832</xdr:row>
      <xdr:rowOff>78105</xdr:rowOff>
    </xdr:from>
    <xdr:to>
      <xdr:col>0</xdr:col>
      <xdr:colOff>2149475</xdr:colOff>
      <xdr:row>832</xdr:row>
      <xdr:rowOff>1775460</xdr:rowOff>
    </xdr:to>
    <xdr:pic>
      <xdr:nvPicPr>
        <xdr:cNvPr id="724" name="图片 723">
          <a:extLst>
            <a:ext uri="{FF2B5EF4-FFF2-40B4-BE49-F238E27FC236}">
              <a16:creationId xmlns:a16="http://schemas.microsoft.com/office/drawing/2014/main" id="{00000000-0008-0000-4400-0000D4020000}"/>
            </a:ext>
          </a:extLst>
        </xdr:cNvPr>
        <xdr:cNvPicPr>
          <a:picLocks noChangeAspect="1"/>
        </xdr:cNvPicPr>
      </xdr:nvPicPr>
      <xdr:blipFill>
        <a:blip xmlns:r="http://schemas.openxmlformats.org/officeDocument/2006/relationships" r:embed="rId547"/>
        <a:stretch>
          <a:fillRect/>
        </a:stretch>
      </xdr:blipFill>
      <xdr:spPr>
        <a:xfrm>
          <a:off x="635" y="1535550650"/>
          <a:ext cx="2148840" cy="1697355"/>
        </a:xfrm>
        <a:prstGeom prst="rect">
          <a:avLst/>
        </a:prstGeom>
        <a:noFill/>
        <a:ln w="9525">
          <a:noFill/>
        </a:ln>
      </xdr:spPr>
    </xdr:pic>
    <xdr:clientData/>
  </xdr:twoCellAnchor>
  <xdr:twoCellAnchor editAs="oneCell">
    <xdr:from>
      <xdr:col>0</xdr:col>
      <xdr:colOff>104775</xdr:colOff>
      <xdr:row>831</xdr:row>
      <xdr:rowOff>36195</xdr:rowOff>
    </xdr:from>
    <xdr:to>
      <xdr:col>0</xdr:col>
      <xdr:colOff>2084070</xdr:colOff>
      <xdr:row>831</xdr:row>
      <xdr:rowOff>1858010</xdr:rowOff>
    </xdr:to>
    <xdr:pic>
      <xdr:nvPicPr>
        <xdr:cNvPr id="725" name="图片 724">
          <a:extLst>
            <a:ext uri="{FF2B5EF4-FFF2-40B4-BE49-F238E27FC236}">
              <a16:creationId xmlns:a16="http://schemas.microsoft.com/office/drawing/2014/main" id="{00000000-0008-0000-4400-0000D5020000}"/>
            </a:ext>
          </a:extLst>
        </xdr:cNvPr>
        <xdr:cNvPicPr>
          <a:picLocks noChangeAspect="1"/>
        </xdr:cNvPicPr>
      </xdr:nvPicPr>
      <xdr:blipFill>
        <a:blip xmlns:r="http://schemas.openxmlformats.org/officeDocument/2006/relationships" r:embed="rId548"/>
        <a:stretch>
          <a:fillRect/>
        </a:stretch>
      </xdr:blipFill>
      <xdr:spPr>
        <a:xfrm>
          <a:off x="104775" y="1533603740"/>
          <a:ext cx="1979295" cy="1821815"/>
        </a:xfrm>
        <a:prstGeom prst="rect">
          <a:avLst/>
        </a:prstGeom>
        <a:noFill/>
        <a:ln w="9525">
          <a:noFill/>
        </a:ln>
      </xdr:spPr>
    </xdr:pic>
    <xdr:clientData/>
  </xdr:twoCellAnchor>
  <xdr:twoCellAnchor editAs="oneCell">
    <xdr:from>
      <xdr:col>0</xdr:col>
      <xdr:colOff>220980</xdr:colOff>
      <xdr:row>830</xdr:row>
      <xdr:rowOff>24130</xdr:rowOff>
    </xdr:from>
    <xdr:to>
      <xdr:col>0</xdr:col>
      <xdr:colOff>2014855</xdr:colOff>
      <xdr:row>830</xdr:row>
      <xdr:rowOff>1868170</xdr:rowOff>
    </xdr:to>
    <xdr:pic>
      <xdr:nvPicPr>
        <xdr:cNvPr id="726" name="图片 725">
          <a:extLst>
            <a:ext uri="{FF2B5EF4-FFF2-40B4-BE49-F238E27FC236}">
              <a16:creationId xmlns:a16="http://schemas.microsoft.com/office/drawing/2014/main" id="{00000000-0008-0000-4400-0000D6020000}"/>
            </a:ext>
          </a:extLst>
        </xdr:cNvPr>
        <xdr:cNvPicPr>
          <a:picLocks noChangeAspect="1"/>
        </xdr:cNvPicPr>
      </xdr:nvPicPr>
      <xdr:blipFill>
        <a:blip xmlns:r="http://schemas.openxmlformats.org/officeDocument/2006/relationships" r:embed="rId549"/>
        <a:stretch>
          <a:fillRect/>
        </a:stretch>
      </xdr:blipFill>
      <xdr:spPr>
        <a:xfrm>
          <a:off x="220980" y="1531686675"/>
          <a:ext cx="1793875" cy="1844040"/>
        </a:xfrm>
        <a:prstGeom prst="rect">
          <a:avLst/>
        </a:prstGeom>
        <a:noFill/>
        <a:ln w="9525">
          <a:noFill/>
        </a:ln>
      </xdr:spPr>
    </xdr:pic>
    <xdr:clientData/>
  </xdr:twoCellAnchor>
  <xdr:twoCellAnchor editAs="oneCell">
    <xdr:from>
      <xdr:col>0</xdr:col>
      <xdr:colOff>635</xdr:colOff>
      <xdr:row>833</xdr:row>
      <xdr:rowOff>328930</xdr:rowOff>
    </xdr:from>
    <xdr:to>
      <xdr:col>0</xdr:col>
      <xdr:colOff>2142490</xdr:colOff>
      <xdr:row>833</xdr:row>
      <xdr:rowOff>1554480</xdr:rowOff>
    </xdr:to>
    <xdr:pic>
      <xdr:nvPicPr>
        <xdr:cNvPr id="729" name="图片 728">
          <a:extLst>
            <a:ext uri="{FF2B5EF4-FFF2-40B4-BE49-F238E27FC236}">
              <a16:creationId xmlns:a16="http://schemas.microsoft.com/office/drawing/2014/main" id="{00000000-0008-0000-4400-0000D9020000}"/>
            </a:ext>
          </a:extLst>
        </xdr:cNvPr>
        <xdr:cNvPicPr>
          <a:picLocks noChangeAspect="1"/>
        </xdr:cNvPicPr>
      </xdr:nvPicPr>
      <xdr:blipFill>
        <a:blip xmlns:r="http://schemas.openxmlformats.org/officeDocument/2006/relationships" r:embed="rId550"/>
        <a:stretch>
          <a:fillRect/>
        </a:stretch>
      </xdr:blipFill>
      <xdr:spPr>
        <a:xfrm>
          <a:off x="635" y="1537706475"/>
          <a:ext cx="2141855" cy="1225550"/>
        </a:xfrm>
        <a:prstGeom prst="rect">
          <a:avLst/>
        </a:prstGeom>
        <a:noFill/>
        <a:ln w="9525">
          <a:noFill/>
        </a:ln>
      </xdr:spPr>
    </xdr:pic>
    <xdr:clientData/>
  </xdr:twoCellAnchor>
  <xdr:twoCellAnchor editAs="oneCell">
    <xdr:from>
      <xdr:col>0</xdr:col>
      <xdr:colOff>635</xdr:colOff>
      <xdr:row>834</xdr:row>
      <xdr:rowOff>335280</xdr:rowOff>
    </xdr:from>
    <xdr:to>
      <xdr:col>0</xdr:col>
      <xdr:colOff>2128520</xdr:colOff>
      <xdr:row>834</xdr:row>
      <xdr:rowOff>1671955</xdr:rowOff>
    </xdr:to>
    <xdr:pic>
      <xdr:nvPicPr>
        <xdr:cNvPr id="730" name="图片 729">
          <a:extLst>
            <a:ext uri="{FF2B5EF4-FFF2-40B4-BE49-F238E27FC236}">
              <a16:creationId xmlns:a16="http://schemas.microsoft.com/office/drawing/2014/main" id="{00000000-0008-0000-4400-0000DA020000}"/>
            </a:ext>
          </a:extLst>
        </xdr:cNvPr>
        <xdr:cNvPicPr>
          <a:picLocks noChangeAspect="1"/>
        </xdr:cNvPicPr>
      </xdr:nvPicPr>
      <xdr:blipFill>
        <a:blip xmlns:r="http://schemas.openxmlformats.org/officeDocument/2006/relationships" r:embed="rId551"/>
        <a:stretch>
          <a:fillRect/>
        </a:stretch>
      </xdr:blipFill>
      <xdr:spPr>
        <a:xfrm>
          <a:off x="635" y="1539617825"/>
          <a:ext cx="2127885" cy="1336675"/>
        </a:xfrm>
        <a:prstGeom prst="rect">
          <a:avLst/>
        </a:prstGeom>
        <a:noFill/>
        <a:ln w="9525">
          <a:noFill/>
        </a:ln>
      </xdr:spPr>
    </xdr:pic>
    <xdr:clientData/>
  </xdr:twoCellAnchor>
  <xdr:twoCellAnchor editAs="oneCell">
    <xdr:from>
      <xdr:col>0</xdr:col>
      <xdr:colOff>9525</xdr:colOff>
      <xdr:row>835</xdr:row>
      <xdr:rowOff>368935</xdr:rowOff>
    </xdr:from>
    <xdr:to>
      <xdr:col>0</xdr:col>
      <xdr:colOff>2143760</xdr:colOff>
      <xdr:row>835</xdr:row>
      <xdr:rowOff>1612265</xdr:rowOff>
    </xdr:to>
    <xdr:pic>
      <xdr:nvPicPr>
        <xdr:cNvPr id="731" name="图片 730">
          <a:extLst>
            <a:ext uri="{FF2B5EF4-FFF2-40B4-BE49-F238E27FC236}">
              <a16:creationId xmlns:a16="http://schemas.microsoft.com/office/drawing/2014/main" id="{00000000-0008-0000-4400-0000DB020000}"/>
            </a:ext>
          </a:extLst>
        </xdr:cNvPr>
        <xdr:cNvPicPr>
          <a:picLocks noChangeAspect="1"/>
        </xdr:cNvPicPr>
      </xdr:nvPicPr>
      <xdr:blipFill>
        <a:blip xmlns:r="http://schemas.openxmlformats.org/officeDocument/2006/relationships" r:embed="rId552"/>
        <a:stretch>
          <a:fillRect/>
        </a:stretch>
      </xdr:blipFill>
      <xdr:spPr>
        <a:xfrm>
          <a:off x="9525" y="1541556480"/>
          <a:ext cx="2134235" cy="1243330"/>
        </a:xfrm>
        <a:prstGeom prst="rect">
          <a:avLst/>
        </a:prstGeom>
        <a:noFill/>
        <a:ln w="9525">
          <a:noFill/>
        </a:ln>
      </xdr:spPr>
    </xdr:pic>
    <xdr:clientData/>
  </xdr:twoCellAnchor>
  <xdr:twoCellAnchor editAs="oneCell">
    <xdr:from>
      <xdr:col>0</xdr:col>
      <xdr:colOff>9525</xdr:colOff>
      <xdr:row>836</xdr:row>
      <xdr:rowOff>335915</xdr:rowOff>
    </xdr:from>
    <xdr:to>
      <xdr:col>0</xdr:col>
      <xdr:colOff>2134870</xdr:colOff>
      <xdr:row>836</xdr:row>
      <xdr:rowOff>1669415</xdr:rowOff>
    </xdr:to>
    <xdr:pic>
      <xdr:nvPicPr>
        <xdr:cNvPr id="732" name="图片 731">
          <a:extLst>
            <a:ext uri="{FF2B5EF4-FFF2-40B4-BE49-F238E27FC236}">
              <a16:creationId xmlns:a16="http://schemas.microsoft.com/office/drawing/2014/main" id="{00000000-0008-0000-4400-0000DC020000}"/>
            </a:ext>
          </a:extLst>
        </xdr:cNvPr>
        <xdr:cNvPicPr>
          <a:picLocks noChangeAspect="1"/>
        </xdr:cNvPicPr>
      </xdr:nvPicPr>
      <xdr:blipFill>
        <a:blip xmlns:r="http://schemas.openxmlformats.org/officeDocument/2006/relationships" r:embed="rId553"/>
        <a:stretch>
          <a:fillRect/>
        </a:stretch>
      </xdr:blipFill>
      <xdr:spPr>
        <a:xfrm>
          <a:off x="9525" y="1543428460"/>
          <a:ext cx="2125345" cy="1333500"/>
        </a:xfrm>
        <a:prstGeom prst="rect">
          <a:avLst/>
        </a:prstGeom>
        <a:noFill/>
        <a:ln w="9525">
          <a:noFill/>
        </a:ln>
      </xdr:spPr>
    </xdr:pic>
    <xdr:clientData/>
  </xdr:twoCellAnchor>
  <xdr:twoCellAnchor editAs="oneCell">
    <xdr:from>
      <xdr:col>0</xdr:col>
      <xdr:colOff>20320</xdr:colOff>
      <xdr:row>837</xdr:row>
      <xdr:rowOff>111760</xdr:rowOff>
    </xdr:from>
    <xdr:to>
      <xdr:col>0</xdr:col>
      <xdr:colOff>2169160</xdr:colOff>
      <xdr:row>837</xdr:row>
      <xdr:rowOff>1643380</xdr:rowOff>
    </xdr:to>
    <xdr:pic>
      <xdr:nvPicPr>
        <xdr:cNvPr id="741" name="图片 740">
          <a:extLst>
            <a:ext uri="{FF2B5EF4-FFF2-40B4-BE49-F238E27FC236}">
              <a16:creationId xmlns:a16="http://schemas.microsoft.com/office/drawing/2014/main" id="{00000000-0008-0000-4400-0000E5020000}"/>
            </a:ext>
          </a:extLst>
        </xdr:cNvPr>
        <xdr:cNvPicPr>
          <a:picLocks noChangeAspect="1"/>
        </xdr:cNvPicPr>
      </xdr:nvPicPr>
      <xdr:blipFill>
        <a:blip xmlns:r="http://schemas.openxmlformats.org/officeDocument/2006/relationships" r:embed="rId554"/>
        <a:stretch>
          <a:fillRect/>
        </a:stretch>
      </xdr:blipFill>
      <xdr:spPr>
        <a:xfrm>
          <a:off x="20320" y="1545109305"/>
          <a:ext cx="2148840" cy="1531620"/>
        </a:xfrm>
        <a:prstGeom prst="rect">
          <a:avLst/>
        </a:prstGeom>
        <a:noFill/>
        <a:ln w="9525">
          <a:noFill/>
        </a:ln>
      </xdr:spPr>
    </xdr:pic>
    <xdr:clientData/>
  </xdr:twoCellAnchor>
  <xdr:twoCellAnchor editAs="oneCell">
    <xdr:from>
      <xdr:col>0</xdr:col>
      <xdr:colOff>117475</xdr:colOff>
      <xdr:row>839</xdr:row>
      <xdr:rowOff>57150</xdr:rowOff>
    </xdr:from>
    <xdr:to>
      <xdr:col>0</xdr:col>
      <xdr:colOff>2090420</xdr:colOff>
      <xdr:row>839</xdr:row>
      <xdr:rowOff>1882775</xdr:rowOff>
    </xdr:to>
    <xdr:pic>
      <xdr:nvPicPr>
        <xdr:cNvPr id="742" name="图片 741">
          <a:extLst>
            <a:ext uri="{FF2B5EF4-FFF2-40B4-BE49-F238E27FC236}">
              <a16:creationId xmlns:a16="http://schemas.microsoft.com/office/drawing/2014/main" id="{00000000-0008-0000-4400-0000E6020000}"/>
            </a:ext>
          </a:extLst>
        </xdr:cNvPr>
        <xdr:cNvPicPr>
          <a:picLocks noChangeAspect="1"/>
        </xdr:cNvPicPr>
      </xdr:nvPicPr>
      <xdr:blipFill>
        <a:blip xmlns:r="http://schemas.openxmlformats.org/officeDocument/2006/relationships" r:embed="rId555"/>
        <a:stretch>
          <a:fillRect/>
        </a:stretch>
      </xdr:blipFill>
      <xdr:spPr>
        <a:xfrm>
          <a:off x="117475" y="1548864695"/>
          <a:ext cx="1972945" cy="1825625"/>
        </a:xfrm>
        <a:prstGeom prst="rect">
          <a:avLst/>
        </a:prstGeom>
        <a:noFill/>
        <a:ln w="9525">
          <a:noFill/>
        </a:ln>
      </xdr:spPr>
    </xdr:pic>
    <xdr:clientData/>
  </xdr:twoCellAnchor>
  <xdr:twoCellAnchor editAs="oneCell">
    <xdr:from>
      <xdr:col>0</xdr:col>
      <xdr:colOff>635</xdr:colOff>
      <xdr:row>838</xdr:row>
      <xdr:rowOff>132080</xdr:rowOff>
    </xdr:from>
    <xdr:to>
      <xdr:col>0</xdr:col>
      <xdr:colOff>2139315</xdr:colOff>
      <xdr:row>838</xdr:row>
      <xdr:rowOff>1769110</xdr:rowOff>
    </xdr:to>
    <xdr:pic>
      <xdr:nvPicPr>
        <xdr:cNvPr id="743" name="图片 742">
          <a:extLst>
            <a:ext uri="{FF2B5EF4-FFF2-40B4-BE49-F238E27FC236}">
              <a16:creationId xmlns:a16="http://schemas.microsoft.com/office/drawing/2014/main" id="{00000000-0008-0000-4400-0000E7020000}"/>
            </a:ext>
          </a:extLst>
        </xdr:cNvPr>
        <xdr:cNvPicPr>
          <a:picLocks noChangeAspect="1"/>
        </xdr:cNvPicPr>
      </xdr:nvPicPr>
      <xdr:blipFill>
        <a:blip xmlns:r="http://schemas.openxmlformats.org/officeDocument/2006/relationships" r:embed="rId556"/>
        <a:stretch>
          <a:fillRect/>
        </a:stretch>
      </xdr:blipFill>
      <xdr:spPr>
        <a:xfrm>
          <a:off x="635" y="1547034625"/>
          <a:ext cx="2138680" cy="1637030"/>
        </a:xfrm>
        <a:prstGeom prst="rect">
          <a:avLst/>
        </a:prstGeom>
        <a:noFill/>
        <a:ln w="9525">
          <a:noFill/>
        </a:ln>
      </xdr:spPr>
    </xdr:pic>
    <xdr:clientData/>
  </xdr:twoCellAnchor>
  <xdr:twoCellAnchor editAs="oneCell">
    <xdr:from>
      <xdr:col>0</xdr:col>
      <xdr:colOff>1270</xdr:colOff>
      <xdr:row>840</xdr:row>
      <xdr:rowOff>58420</xdr:rowOff>
    </xdr:from>
    <xdr:to>
      <xdr:col>0</xdr:col>
      <xdr:colOff>2161540</xdr:colOff>
      <xdr:row>840</xdr:row>
      <xdr:rowOff>1851025</xdr:rowOff>
    </xdr:to>
    <xdr:pic>
      <xdr:nvPicPr>
        <xdr:cNvPr id="744" name="图片 743">
          <a:extLst>
            <a:ext uri="{FF2B5EF4-FFF2-40B4-BE49-F238E27FC236}">
              <a16:creationId xmlns:a16="http://schemas.microsoft.com/office/drawing/2014/main" id="{00000000-0008-0000-4400-0000E8020000}"/>
            </a:ext>
          </a:extLst>
        </xdr:cNvPr>
        <xdr:cNvPicPr>
          <a:picLocks noChangeAspect="1"/>
        </xdr:cNvPicPr>
      </xdr:nvPicPr>
      <xdr:blipFill>
        <a:blip xmlns:r="http://schemas.openxmlformats.org/officeDocument/2006/relationships" r:embed="rId557"/>
        <a:stretch>
          <a:fillRect/>
        </a:stretch>
      </xdr:blipFill>
      <xdr:spPr>
        <a:xfrm>
          <a:off x="1270" y="1550770965"/>
          <a:ext cx="2160270" cy="1792605"/>
        </a:xfrm>
        <a:prstGeom prst="rect">
          <a:avLst/>
        </a:prstGeom>
        <a:noFill/>
        <a:ln w="9525">
          <a:noFill/>
        </a:ln>
      </xdr:spPr>
    </xdr:pic>
    <xdr:clientData/>
  </xdr:twoCellAnchor>
  <xdr:twoCellAnchor editAs="oneCell">
    <xdr:from>
      <xdr:col>0</xdr:col>
      <xdr:colOff>635</xdr:colOff>
      <xdr:row>841</xdr:row>
      <xdr:rowOff>164465</xdr:rowOff>
    </xdr:from>
    <xdr:to>
      <xdr:col>0</xdr:col>
      <xdr:colOff>2154555</xdr:colOff>
      <xdr:row>841</xdr:row>
      <xdr:rowOff>1773555</xdr:rowOff>
    </xdr:to>
    <xdr:pic>
      <xdr:nvPicPr>
        <xdr:cNvPr id="745" name="图片 744">
          <a:extLst>
            <a:ext uri="{FF2B5EF4-FFF2-40B4-BE49-F238E27FC236}">
              <a16:creationId xmlns:a16="http://schemas.microsoft.com/office/drawing/2014/main" id="{00000000-0008-0000-4400-0000E9020000}"/>
            </a:ext>
          </a:extLst>
        </xdr:cNvPr>
        <xdr:cNvPicPr>
          <a:picLocks noChangeAspect="1"/>
        </xdr:cNvPicPr>
      </xdr:nvPicPr>
      <xdr:blipFill>
        <a:blip xmlns:r="http://schemas.openxmlformats.org/officeDocument/2006/relationships" r:embed="rId558"/>
        <a:stretch>
          <a:fillRect/>
        </a:stretch>
      </xdr:blipFill>
      <xdr:spPr>
        <a:xfrm>
          <a:off x="635" y="1552782010"/>
          <a:ext cx="2153920" cy="1609090"/>
        </a:xfrm>
        <a:prstGeom prst="rect">
          <a:avLst/>
        </a:prstGeom>
        <a:noFill/>
        <a:ln w="9525">
          <a:noFill/>
        </a:ln>
      </xdr:spPr>
    </xdr:pic>
    <xdr:clientData/>
  </xdr:twoCellAnchor>
  <xdr:twoCellAnchor editAs="oneCell">
    <xdr:from>
      <xdr:col>0</xdr:col>
      <xdr:colOff>1270</xdr:colOff>
      <xdr:row>842</xdr:row>
      <xdr:rowOff>77470</xdr:rowOff>
    </xdr:from>
    <xdr:to>
      <xdr:col>0</xdr:col>
      <xdr:colOff>2151380</xdr:colOff>
      <xdr:row>842</xdr:row>
      <xdr:rowOff>1742440</xdr:rowOff>
    </xdr:to>
    <xdr:pic>
      <xdr:nvPicPr>
        <xdr:cNvPr id="746" name="图片 745">
          <a:extLst>
            <a:ext uri="{FF2B5EF4-FFF2-40B4-BE49-F238E27FC236}">
              <a16:creationId xmlns:a16="http://schemas.microsoft.com/office/drawing/2014/main" id="{00000000-0008-0000-4400-0000EA020000}"/>
            </a:ext>
          </a:extLst>
        </xdr:cNvPr>
        <xdr:cNvPicPr>
          <a:picLocks noChangeAspect="1"/>
        </xdr:cNvPicPr>
      </xdr:nvPicPr>
      <xdr:blipFill>
        <a:blip xmlns:r="http://schemas.openxmlformats.org/officeDocument/2006/relationships" r:embed="rId559"/>
        <a:stretch>
          <a:fillRect/>
        </a:stretch>
      </xdr:blipFill>
      <xdr:spPr>
        <a:xfrm>
          <a:off x="1270" y="1554600015"/>
          <a:ext cx="2150110" cy="1664970"/>
        </a:xfrm>
        <a:prstGeom prst="rect">
          <a:avLst/>
        </a:prstGeom>
        <a:noFill/>
        <a:ln w="9525">
          <a:noFill/>
        </a:ln>
      </xdr:spPr>
    </xdr:pic>
    <xdr:clientData/>
  </xdr:twoCellAnchor>
  <xdr:twoCellAnchor editAs="oneCell">
    <xdr:from>
      <xdr:col>0</xdr:col>
      <xdr:colOff>104775</xdr:colOff>
      <xdr:row>844</xdr:row>
      <xdr:rowOff>52070</xdr:rowOff>
    </xdr:from>
    <xdr:to>
      <xdr:col>0</xdr:col>
      <xdr:colOff>2025650</xdr:colOff>
      <xdr:row>844</xdr:row>
      <xdr:rowOff>1836420</xdr:rowOff>
    </xdr:to>
    <xdr:pic>
      <xdr:nvPicPr>
        <xdr:cNvPr id="747" name="图片 746">
          <a:extLst>
            <a:ext uri="{FF2B5EF4-FFF2-40B4-BE49-F238E27FC236}">
              <a16:creationId xmlns:a16="http://schemas.microsoft.com/office/drawing/2014/main" id="{00000000-0008-0000-4400-0000EB020000}"/>
            </a:ext>
          </a:extLst>
        </xdr:cNvPr>
        <xdr:cNvPicPr>
          <a:picLocks noChangeAspect="1"/>
        </xdr:cNvPicPr>
      </xdr:nvPicPr>
      <xdr:blipFill>
        <a:blip xmlns:r="http://schemas.openxmlformats.org/officeDocument/2006/relationships" r:embed="rId560"/>
        <a:stretch>
          <a:fillRect/>
        </a:stretch>
      </xdr:blipFill>
      <xdr:spPr>
        <a:xfrm>
          <a:off x="104775" y="1558384615"/>
          <a:ext cx="1920875" cy="1784350"/>
        </a:xfrm>
        <a:prstGeom prst="rect">
          <a:avLst/>
        </a:prstGeom>
        <a:noFill/>
        <a:ln w="9525">
          <a:noFill/>
        </a:ln>
      </xdr:spPr>
    </xdr:pic>
    <xdr:clientData/>
  </xdr:twoCellAnchor>
  <xdr:twoCellAnchor editAs="oneCell">
    <xdr:from>
      <xdr:col>0</xdr:col>
      <xdr:colOff>52070</xdr:colOff>
      <xdr:row>845</xdr:row>
      <xdr:rowOff>48260</xdr:rowOff>
    </xdr:from>
    <xdr:to>
      <xdr:col>0</xdr:col>
      <xdr:colOff>2118995</xdr:colOff>
      <xdr:row>845</xdr:row>
      <xdr:rowOff>1864360</xdr:rowOff>
    </xdr:to>
    <xdr:pic>
      <xdr:nvPicPr>
        <xdr:cNvPr id="748" name="图片 747">
          <a:extLst>
            <a:ext uri="{FF2B5EF4-FFF2-40B4-BE49-F238E27FC236}">
              <a16:creationId xmlns:a16="http://schemas.microsoft.com/office/drawing/2014/main" id="{00000000-0008-0000-4400-0000EC020000}"/>
            </a:ext>
          </a:extLst>
        </xdr:cNvPr>
        <xdr:cNvPicPr>
          <a:picLocks noChangeAspect="1"/>
        </xdr:cNvPicPr>
      </xdr:nvPicPr>
      <xdr:blipFill>
        <a:blip xmlns:r="http://schemas.openxmlformats.org/officeDocument/2006/relationships" r:embed="rId561"/>
        <a:stretch>
          <a:fillRect/>
        </a:stretch>
      </xdr:blipFill>
      <xdr:spPr>
        <a:xfrm>
          <a:off x="52070" y="1560285805"/>
          <a:ext cx="2066925" cy="1816100"/>
        </a:xfrm>
        <a:prstGeom prst="rect">
          <a:avLst/>
        </a:prstGeom>
        <a:noFill/>
        <a:ln w="9525">
          <a:noFill/>
        </a:ln>
      </xdr:spPr>
    </xdr:pic>
    <xdr:clientData/>
  </xdr:twoCellAnchor>
  <xdr:twoCellAnchor editAs="oneCell">
    <xdr:from>
      <xdr:col>0</xdr:col>
      <xdr:colOff>9525</xdr:colOff>
      <xdr:row>849</xdr:row>
      <xdr:rowOff>176530</xdr:rowOff>
    </xdr:from>
    <xdr:to>
      <xdr:col>0</xdr:col>
      <xdr:colOff>2101215</xdr:colOff>
      <xdr:row>849</xdr:row>
      <xdr:rowOff>1789430</xdr:rowOff>
    </xdr:to>
    <xdr:pic>
      <xdr:nvPicPr>
        <xdr:cNvPr id="751" name="图片 750">
          <a:extLst>
            <a:ext uri="{FF2B5EF4-FFF2-40B4-BE49-F238E27FC236}">
              <a16:creationId xmlns:a16="http://schemas.microsoft.com/office/drawing/2014/main" id="{00000000-0008-0000-4400-0000EF020000}"/>
            </a:ext>
          </a:extLst>
        </xdr:cNvPr>
        <xdr:cNvPicPr>
          <a:picLocks noChangeAspect="1"/>
        </xdr:cNvPicPr>
      </xdr:nvPicPr>
      <xdr:blipFill>
        <a:blip xmlns:r="http://schemas.openxmlformats.org/officeDocument/2006/relationships" r:embed="rId562"/>
        <a:stretch>
          <a:fillRect/>
        </a:stretch>
      </xdr:blipFill>
      <xdr:spPr>
        <a:xfrm>
          <a:off x="9525" y="1568034075"/>
          <a:ext cx="2091690" cy="1612900"/>
        </a:xfrm>
        <a:prstGeom prst="rect">
          <a:avLst/>
        </a:prstGeom>
        <a:noFill/>
        <a:ln w="9525">
          <a:noFill/>
        </a:ln>
      </xdr:spPr>
    </xdr:pic>
    <xdr:clientData/>
  </xdr:twoCellAnchor>
  <xdr:twoCellAnchor editAs="oneCell">
    <xdr:from>
      <xdr:col>0</xdr:col>
      <xdr:colOff>220980</xdr:colOff>
      <xdr:row>848</xdr:row>
      <xdr:rowOff>60325</xdr:rowOff>
    </xdr:from>
    <xdr:to>
      <xdr:col>0</xdr:col>
      <xdr:colOff>1986280</xdr:colOff>
      <xdr:row>848</xdr:row>
      <xdr:rowOff>1837055</xdr:rowOff>
    </xdr:to>
    <xdr:pic>
      <xdr:nvPicPr>
        <xdr:cNvPr id="752" name="图片 751">
          <a:extLst>
            <a:ext uri="{FF2B5EF4-FFF2-40B4-BE49-F238E27FC236}">
              <a16:creationId xmlns:a16="http://schemas.microsoft.com/office/drawing/2014/main" id="{00000000-0008-0000-4400-0000F0020000}"/>
            </a:ext>
          </a:extLst>
        </xdr:cNvPr>
        <xdr:cNvPicPr>
          <a:picLocks noChangeAspect="1"/>
        </xdr:cNvPicPr>
      </xdr:nvPicPr>
      <xdr:blipFill>
        <a:blip xmlns:r="http://schemas.openxmlformats.org/officeDocument/2006/relationships" r:embed="rId563"/>
        <a:stretch>
          <a:fillRect/>
        </a:stretch>
      </xdr:blipFill>
      <xdr:spPr>
        <a:xfrm>
          <a:off x="220980" y="1566012870"/>
          <a:ext cx="1765300" cy="1776730"/>
        </a:xfrm>
        <a:prstGeom prst="rect">
          <a:avLst/>
        </a:prstGeom>
        <a:noFill/>
        <a:ln w="9525">
          <a:noFill/>
        </a:ln>
      </xdr:spPr>
    </xdr:pic>
    <xdr:clientData/>
  </xdr:twoCellAnchor>
  <xdr:twoCellAnchor editAs="oneCell">
    <xdr:from>
      <xdr:col>0</xdr:col>
      <xdr:colOff>167640</xdr:colOff>
      <xdr:row>847</xdr:row>
      <xdr:rowOff>47625</xdr:rowOff>
    </xdr:from>
    <xdr:to>
      <xdr:col>0</xdr:col>
      <xdr:colOff>2030095</xdr:colOff>
      <xdr:row>847</xdr:row>
      <xdr:rowOff>1851660</xdr:rowOff>
    </xdr:to>
    <xdr:pic>
      <xdr:nvPicPr>
        <xdr:cNvPr id="753" name="图片 752">
          <a:extLst>
            <a:ext uri="{FF2B5EF4-FFF2-40B4-BE49-F238E27FC236}">
              <a16:creationId xmlns:a16="http://schemas.microsoft.com/office/drawing/2014/main" id="{00000000-0008-0000-4400-0000F1020000}"/>
            </a:ext>
          </a:extLst>
        </xdr:cNvPr>
        <xdr:cNvPicPr>
          <a:picLocks noChangeAspect="1"/>
        </xdr:cNvPicPr>
      </xdr:nvPicPr>
      <xdr:blipFill>
        <a:blip xmlns:r="http://schemas.openxmlformats.org/officeDocument/2006/relationships" r:embed="rId564"/>
        <a:stretch>
          <a:fillRect/>
        </a:stretch>
      </xdr:blipFill>
      <xdr:spPr>
        <a:xfrm>
          <a:off x="167640" y="1564095170"/>
          <a:ext cx="1862455" cy="1804035"/>
        </a:xfrm>
        <a:prstGeom prst="rect">
          <a:avLst/>
        </a:prstGeom>
        <a:noFill/>
        <a:ln w="9525">
          <a:noFill/>
        </a:ln>
      </xdr:spPr>
    </xdr:pic>
    <xdr:clientData/>
  </xdr:twoCellAnchor>
  <xdr:twoCellAnchor editAs="oneCell">
    <xdr:from>
      <xdr:col>0</xdr:col>
      <xdr:colOff>104775</xdr:colOff>
      <xdr:row>846</xdr:row>
      <xdr:rowOff>26035</xdr:rowOff>
    </xdr:from>
    <xdr:to>
      <xdr:col>0</xdr:col>
      <xdr:colOff>2035175</xdr:colOff>
      <xdr:row>846</xdr:row>
      <xdr:rowOff>1848485</xdr:rowOff>
    </xdr:to>
    <xdr:pic>
      <xdr:nvPicPr>
        <xdr:cNvPr id="754" name="图片 753">
          <a:extLst>
            <a:ext uri="{FF2B5EF4-FFF2-40B4-BE49-F238E27FC236}">
              <a16:creationId xmlns:a16="http://schemas.microsoft.com/office/drawing/2014/main" id="{00000000-0008-0000-4400-0000F2020000}"/>
            </a:ext>
          </a:extLst>
        </xdr:cNvPr>
        <xdr:cNvPicPr>
          <a:picLocks noChangeAspect="1"/>
        </xdr:cNvPicPr>
      </xdr:nvPicPr>
      <xdr:blipFill>
        <a:blip xmlns:r="http://schemas.openxmlformats.org/officeDocument/2006/relationships" r:embed="rId565"/>
        <a:stretch>
          <a:fillRect/>
        </a:stretch>
      </xdr:blipFill>
      <xdr:spPr>
        <a:xfrm>
          <a:off x="104775" y="1562168580"/>
          <a:ext cx="1930400" cy="1822450"/>
        </a:xfrm>
        <a:prstGeom prst="rect">
          <a:avLst/>
        </a:prstGeom>
        <a:noFill/>
        <a:ln w="9525">
          <a:noFill/>
        </a:ln>
      </xdr:spPr>
    </xdr:pic>
    <xdr:clientData/>
  </xdr:twoCellAnchor>
  <xdr:twoCellAnchor editAs="oneCell">
    <xdr:from>
      <xdr:col>0</xdr:col>
      <xdr:colOff>635</xdr:colOff>
      <xdr:row>850</xdr:row>
      <xdr:rowOff>187325</xdr:rowOff>
    </xdr:from>
    <xdr:to>
      <xdr:col>0</xdr:col>
      <xdr:colOff>2118360</xdr:colOff>
      <xdr:row>850</xdr:row>
      <xdr:rowOff>1771650</xdr:rowOff>
    </xdr:to>
    <xdr:pic>
      <xdr:nvPicPr>
        <xdr:cNvPr id="755" name="图片 754">
          <a:extLst>
            <a:ext uri="{FF2B5EF4-FFF2-40B4-BE49-F238E27FC236}">
              <a16:creationId xmlns:a16="http://schemas.microsoft.com/office/drawing/2014/main" id="{00000000-0008-0000-4400-0000F3020000}"/>
            </a:ext>
          </a:extLst>
        </xdr:cNvPr>
        <xdr:cNvPicPr>
          <a:picLocks noChangeAspect="1"/>
        </xdr:cNvPicPr>
      </xdr:nvPicPr>
      <xdr:blipFill>
        <a:blip xmlns:r="http://schemas.openxmlformats.org/officeDocument/2006/relationships" r:embed="rId566"/>
        <a:stretch>
          <a:fillRect/>
        </a:stretch>
      </xdr:blipFill>
      <xdr:spPr>
        <a:xfrm>
          <a:off x="635" y="1569949870"/>
          <a:ext cx="2117725" cy="1584325"/>
        </a:xfrm>
        <a:prstGeom prst="rect">
          <a:avLst/>
        </a:prstGeom>
        <a:noFill/>
        <a:ln w="9525">
          <a:noFill/>
        </a:ln>
      </xdr:spPr>
    </xdr:pic>
    <xdr:clientData/>
  </xdr:twoCellAnchor>
  <xdr:twoCellAnchor editAs="oneCell">
    <xdr:from>
      <xdr:col>0</xdr:col>
      <xdr:colOff>635</xdr:colOff>
      <xdr:row>851</xdr:row>
      <xdr:rowOff>114935</xdr:rowOff>
    </xdr:from>
    <xdr:to>
      <xdr:col>0</xdr:col>
      <xdr:colOff>2138680</xdr:colOff>
      <xdr:row>851</xdr:row>
      <xdr:rowOff>1726565</xdr:rowOff>
    </xdr:to>
    <xdr:pic>
      <xdr:nvPicPr>
        <xdr:cNvPr id="756" name="图片 755">
          <a:extLst>
            <a:ext uri="{FF2B5EF4-FFF2-40B4-BE49-F238E27FC236}">
              <a16:creationId xmlns:a16="http://schemas.microsoft.com/office/drawing/2014/main" id="{00000000-0008-0000-4400-0000F4020000}"/>
            </a:ext>
          </a:extLst>
        </xdr:cNvPr>
        <xdr:cNvPicPr>
          <a:picLocks noChangeAspect="1"/>
        </xdr:cNvPicPr>
      </xdr:nvPicPr>
      <xdr:blipFill>
        <a:blip xmlns:r="http://schemas.openxmlformats.org/officeDocument/2006/relationships" r:embed="rId567"/>
        <a:stretch>
          <a:fillRect/>
        </a:stretch>
      </xdr:blipFill>
      <xdr:spPr>
        <a:xfrm>
          <a:off x="635" y="1571782480"/>
          <a:ext cx="2138045" cy="1611630"/>
        </a:xfrm>
        <a:prstGeom prst="rect">
          <a:avLst/>
        </a:prstGeom>
        <a:noFill/>
        <a:ln w="9525">
          <a:noFill/>
        </a:ln>
      </xdr:spPr>
    </xdr:pic>
    <xdr:clientData/>
  </xdr:twoCellAnchor>
  <xdr:twoCellAnchor editAs="oneCell">
    <xdr:from>
      <xdr:col>0</xdr:col>
      <xdr:colOff>20320</xdr:colOff>
      <xdr:row>852</xdr:row>
      <xdr:rowOff>187960</xdr:rowOff>
    </xdr:from>
    <xdr:to>
      <xdr:col>0</xdr:col>
      <xdr:colOff>2134870</xdr:colOff>
      <xdr:row>852</xdr:row>
      <xdr:rowOff>1793875</xdr:rowOff>
    </xdr:to>
    <xdr:pic>
      <xdr:nvPicPr>
        <xdr:cNvPr id="757" name="图片 756">
          <a:extLst>
            <a:ext uri="{FF2B5EF4-FFF2-40B4-BE49-F238E27FC236}">
              <a16:creationId xmlns:a16="http://schemas.microsoft.com/office/drawing/2014/main" id="{00000000-0008-0000-4400-0000F5020000}"/>
            </a:ext>
          </a:extLst>
        </xdr:cNvPr>
        <xdr:cNvPicPr>
          <a:picLocks noChangeAspect="1"/>
        </xdr:cNvPicPr>
      </xdr:nvPicPr>
      <xdr:blipFill>
        <a:blip xmlns:r="http://schemas.openxmlformats.org/officeDocument/2006/relationships" r:embed="rId568"/>
        <a:stretch>
          <a:fillRect/>
        </a:stretch>
      </xdr:blipFill>
      <xdr:spPr>
        <a:xfrm>
          <a:off x="20320" y="1573760505"/>
          <a:ext cx="2114550" cy="1605915"/>
        </a:xfrm>
        <a:prstGeom prst="rect">
          <a:avLst/>
        </a:prstGeom>
        <a:noFill/>
        <a:ln w="9525">
          <a:noFill/>
        </a:ln>
      </xdr:spPr>
    </xdr:pic>
    <xdr:clientData/>
  </xdr:twoCellAnchor>
  <xdr:twoCellAnchor editAs="oneCell">
    <xdr:from>
      <xdr:col>0</xdr:col>
      <xdr:colOff>126365</xdr:colOff>
      <xdr:row>853</xdr:row>
      <xdr:rowOff>49530</xdr:rowOff>
    </xdr:from>
    <xdr:to>
      <xdr:col>0</xdr:col>
      <xdr:colOff>2020570</xdr:colOff>
      <xdr:row>853</xdr:row>
      <xdr:rowOff>1861185</xdr:rowOff>
    </xdr:to>
    <xdr:pic>
      <xdr:nvPicPr>
        <xdr:cNvPr id="758" name="图片 757">
          <a:extLst>
            <a:ext uri="{FF2B5EF4-FFF2-40B4-BE49-F238E27FC236}">
              <a16:creationId xmlns:a16="http://schemas.microsoft.com/office/drawing/2014/main" id="{00000000-0008-0000-4400-0000F6020000}"/>
            </a:ext>
          </a:extLst>
        </xdr:cNvPr>
        <xdr:cNvPicPr>
          <a:picLocks noChangeAspect="1"/>
        </xdr:cNvPicPr>
      </xdr:nvPicPr>
      <xdr:blipFill>
        <a:blip xmlns:r="http://schemas.openxmlformats.org/officeDocument/2006/relationships" r:embed="rId569"/>
        <a:stretch>
          <a:fillRect/>
        </a:stretch>
      </xdr:blipFill>
      <xdr:spPr>
        <a:xfrm>
          <a:off x="126365" y="1575527075"/>
          <a:ext cx="1894205" cy="1811655"/>
        </a:xfrm>
        <a:prstGeom prst="rect">
          <a:avLst/>
        </a:prstGeom>
        <a:noFill/>
        <a:ln w="9525">
          <a:noFill/>
        </a:ln>
      </xdr:spPr>
    </xdr:pic>
    <xdr:clientData/>
  </xdr:twoCellAnchor>
  <xdr:twoCellAnchor editAs="oneCell">
    <xdr:from>
      <xdr:col>0</xdr:col>
      <xdr:colOff>158115</xdr:colOff>
      <xdr:row>854</xdr:row>
      <xdr:rowOff>51435</xdr:rowOff>
    </xdr:from>
    <xdr:to>
      <xdr:col>0</xdr:col>
      <xdr:colOff>2006600</xdr:colOff>
      <xdr:row>854</xdr:row>
      <xdr:rowOff>1880870</xdr:rowOff>
    </xdr:to>
    <xdr:pic>
      <xdr:nvPicPr>
        <xdr:cNvPr id="759" name="图片 758">
          <a:extLst>
            <a:ext uri="{FF2B5EF4-FFF2-40B4-BE49-F238E27FC236}">
              <a16:creationId xmlns:a16="http://schemas.microsoft.com/office/drawing/2014/main" id="{00000000-0008-0000-4400-0000F7020000}"/>
            </a:ext>
          </a:extLst>
        </xdr:cNvPr>
        <xdr:cNvPicPr>
          <a:picLocks noChangeAspect="1"/>
        </xdr:cNvPicPr>
      </xdr:nvPicPr>
      <xdr:blipFill>
        <a:blip xmlns:r="http://schemas.openxmlformats.org/officeDocument/2006/relationships" r:embed="rId570"/>
        <a:stretch>
          <a:fillRect/>
        </a:stretch>
      </xdr:blipFill>
      <xdr:spPr>
        <a:xfrm>
          <a:off x="158115" y="1577433980"/>
          <a:ext cx="1848485" cy="1829435"/>
        </a:xfrm>
        <a:prstGeom prst="rect">
          <a:avLst/>
        </a:prstGeom>
        <a:noFill/>
        <a:ln w="9525">
          <a:noFill/>
        </a:ln>
      </xdr:spPr>
    </xdr:pic>
    <xdr:clientData/>
  </xdr:twoCellAnchor>
  <xdr:twoCellAnchor editAs="oneCell">
    <xdr:from>
      <xdr:col>0</xdr:col>
      <xdr:colOff>179070</xdr:colOff>
      <xdr:row>855</xdr:row>
      <xdr:rowOff>59055</xdr:rowOff>
    </xdr:from>
    <xdr:to>
      <xdr:col>0</xdr:col>
      <xdr:colOff>1934210</xdr:colOff>
      <xdr:row>855</xdr:row>
      <xdr:rowOff>1851660</xdr:rowOff>
    </xdr:to>
    <xdr:pic>
      <xdr:nvPicPr>
        <xdr:cNvPr id="760" name="图片 759">
          <a:extLst>
            <a:ext uri="{FF2B5EF4-FFF2-40B4-BE49-F238E27FC236}">
              <a16:creationId xmlns:a16="http://schemas.microsoft.com/office/drawing/2014/main" id="{00000000-0008-0000-4400-0000F8020000}"/>
            </a:ext>
          </a:extLst>
        </xdr:cNvPr>
        <xdr:cNvPicPr>
          <a:picLocks noChangeAspect="1"/>
        </xdr:cNvPicPr>
      </xdr:nvPicPr>
      <xdr:blipFill>
        <a:blip xmlns:r="http://schemas.openxmlformats.org/officeDocument/2006/relationships" r:embed="rId571"/>
        <a:stretch>
          <a:fillRect/>
        </a:stretch>
      </xdr:blipFill>
      <xdr:spPr>
        <a:xfrm>
          <a:off x="179070" y="1579346600"/>
          <a:ext cx="1755140" cy="1792605"/>
        </a:xfrm>
        <a:prstGeom prst="rect">
          <a:avLst/>
        </a:prstGeom>
        <a:noFill/>
        <a:ln w="9525">
          <a:noFill/>
        </a:ln>
      </xdr:spPr>
    </xdr:pic>
    <xdr:clientData/>
  </xdr:twoCellAnchor>
  <xdr:twoCellAnchor editAs="oneCell">
    <xdr:from>
      <xdr:col>0</xdr:col>
      <xdr:colOff>9525</xdr:colOff>
      <xdr:row>856</xdr:row>
      <xdr:rowOff>164465</xdr:rowOff>
    </xdr:from>
    <xdr:to>
      <xdr:col>0</xdr:col>
      <xdr:colOff>2129155</xdr:colOff>
      <xdr:row>856</xdr:row>
      <xdr:rowOff>1786255</xdr:rowOff>
    </xdr:to>
    <xdr:pic>
      <xdr:nvPicPr>
        <xdr:cNvPr id="761" name="图片 760">
          <a:extLst>
            <a:ext uri="{FF2B5EF4-FFF2-40B4-BE49-F238E27FC236}">
              <a16:creationId xmlns:a16="http://schemas.microsoft.com/office/drawing/2014/main" id="{00000000-0008-0000-4400-0000F9020000}"/>
            </a:ext>
          </a:extLst>
        </xdr:cNvPr>
        <xdr:cNvPicPr>
          <a:picLocks noChangeAspect="1"/>
        </xdr:cNvPicPr>
      </xdr:nvPicPr>
      <xdr:blipFill>
        <a:blip xmlns:r="http://schemas.openxmlformats.org/officeDocument/2006/relationships" r:embed="rId572"/>
        <a:stretch>
          <a:fillRect/>
        </a:stretch>
      </xdr:blipFill>
      <xdr:spPr>
        <a:xfrm>
          <a:off x="9525" y="1581357010"/>
          <a:ext cx="2119630" cy="1621790"/>
        </a:xfrm>
        <a:prstGeom prst="rect">
          <a:avLst/>
        </a:prstGeom>
        <a:noFill/>
        <a:ln w="9525">
          <a:noFill/>
        </a:ln>
      </xdr:spPr>
    </xdr:pic>
    <xdr:clientData/>
  </xdr:twoCellAnchor>
  <xdr:twoCellAnchor editAs="oneCell">
    <xdr:from>
      <xdr:col>0</xdr:col>
      <xdr:colOff>635</xdr:colOff>
      <xdr:row>857</xdr:row>
      <xdr:rowOff>164465</xdr:rowOff>
    </xdr:from>
    <xdr:to>
      <xdr:col>0</xdr:col>
      <xdr:colOff>2144395</xdr:colOff>
      <xdr:row>857</xdr:row>
      <xdr:rowOff>1776730</xdr:rowOff>
    </xdr:to>
    <xdr:pic>
      <xdr:nvPicPr>
        <xdr:cNvPr id="762" name="图片 761">
          <a:extLst>
            <a:ext uri="{FF2B5EF4-FFF2-40B4-BE49-F238E27FC236}">
              <a16:creationId xmlns:a16="http://schemas.microsoft.com/office/drawing/2014/main" id="{00000000-0008-0000-4400-0000FA020000}"/>
            </a:ext>
          </a:extLst>
        </xdr:cNvPr>
        <xdr:cNvPicPr>
          <a:picLocks noChangeAspect="1"/>
        </xdr:cNvPicPr>
      </xdr:nvPicPr>
      <xdr:blipFill>
        <a:blip xmlns:r="http://schemas.openxmlformats.org/officeDocument/2006/relationships" r:embed="rId573"/>
        <a:stretch>
          <a:fillRect/>
        </a:stretch>
      </xdr:blipFill>
      <xdr:spPr>
        <a:xfrm>
          <a:off x="635" y="1583262010"/>
          <a:ext cx="2143760" cy="1612265"/>
        </a:xfrm>
        <a:prstGeom prst="rect">
          <a:avLst/>
        </a:prstGeom>
        <a:noFill/>
        <a:ln w="9525">
          <a:noFill/>
        </a:ln>
      </xdr:spPr>
    </xdr:pic>
    <xdr:clientData/>
  </xdr:twoCellAnchor>
  <xdr:twoCellAnchor editAs="oneCell">
    <xdr:from>
      <xdr:col>0</xdr:col>
      <xdr:colOff>635</xdr:colOff>
      <xdr:row>876</xdr:row>
      <xdr:rowOff>76835</xdr:rowOff>
    </xdr:from>
    <xdr:to>
      <xdr:col>0</xdr:col>
      <xdr:colOff>2131060</xdr:colOff>
      <xdr:row>876</xdr:row>
      <xdr:rowOff>1833245</xdr:rowOff>
    </xdr:to>
    <xdr:pic>
      <xdr:nvPicPr>
        <xdr:cNvPr id="763" name="图片 762">
          <a:extLst>
            <a:ext uri="{FF2B5EF4-FFF2-40B4-BE49-F238E27FC236}">
              <a16:creationId xmlns:a16="http://schemas.microsoft.com/office/drawing/2014/main" id="{00000000-0008-0000-4400-0000FB020000}"/>
            </a:ext>
          </a:extLst>
        </xdr:cNvPr>
        <xdr:cNvPicPr>
          <a:picLocks noChangeAspect="1"/>
        </xdr:cNvPicPr>
      </xdr:nvPicPr>
      <xdr:blipFill>
        <a:blip xmlns:r="http://schemas.openxmlformats.org/officeDocument/2006/relationships" r:embed="rId574"/>
        <a:stretch>
          <a:fillRect/>
        </a:stretch>
      </xdr:blipFill>
      <xdr:spPr>
        <a:xfrm>
          <a:off x="635" y="1619369380"/>
          <a:ext cx="2130425" cy="1756410"/>
        </a:xfrm>
        <a:prstGeom prst="rect">
          <a:avLst/>
        </a:prstGeom>
        <a:noFill/>
        <a:ln w="9525">
          <a:noFill/>
        </a:ln>
      </xdr:spPr>
    </xdr:pic>
    <xdr:clientData/>
  </xdr:twoCellAnchor>
  <xdr:twoCellAnchor editAs="oneCell">
    <xdr:from>
      <xdr:col>0</xdr:col>
      <xdr:colOff>263525</xdr:colOff>
      <xdr:row>858</xdr:row>
      <xdr:rowOff>25400</xdr:rowOff>
    </xdr:from>
    <xdr:to>
      <xdr:col>0</xdr:col>
      <xdr:colOff>1986915</xdr:colOff>
      <xdr:row>858</xdr:row>
      <xdr:rowOff>1860550</xdr:rowOff>
    </xdr:to>
    <xdr:pic>
      <xdr:nvPicPr>
        <xdr:cNvPr id="764" name="图片 763">
          <a:extLst>
            <a:ext uri="{FF2B5EF4-FFF2-40B4-BE49-F238E27FC236}">
              <a16:creationId xmlns:a16="http://schemas.microsoft.com/office/drawing/2014/main" id="{00000000-0008-0000-4400-0000FC020000}"/>
            </a:ext>
          </a:extLst>
        </xdr:cNvPr>
        <xdr:cNvPicPr>
          <a:picLocks noChangeAspect="1"/>
        </xdr:cNvPicPr>
      </xdr:nvPicPr>
      <xdr:blipFill>
        <a:blip xmlns:r="http://schemas.openxmlformats.org/officeDocument/2006/relationships" r:embed="rId575"/>
        <a:stretch>
          <a:fillRect/>
        </a:stretch>
      </xdr:blipFill>
      <xdr:spPr>
        <a:xfrm>
          <a:off x="263525" y="1585027945"/>
          <a:ext cx="1723390" cy="1835150"/>
        </a:xfrm>
        <a:prstGeom prst="rect">
          <a:avLst/>
        </a:prstGeom>
        <a:noFill/>
        <a:ln w="9525">
          <a:noFill/>
        </a:ln>
      </xdr:spPr>
    </xdr:pic>
    <xdr:clientData/>
  </xdr:twoCellAnchor>
  <xdr:twoCellAnchor editAs="oneCell">
    <xdr:from>
      <xdr:col>0</xdr:col>
      <xdr:colOff>200025</xdr:colOff>
      <xdr:row>859</xdr:row>
      <xdr:rowOff>56515</xdr:rowOff>
    </xdr:from>
    <xdr:to>
      <xdr:col>0</xdr:col>
      <xdr:colOff>2040890</xdr:colOff>
      <xdr:row>859</xdr:row>
      <xdr:rowOff>1884045</xdr:rowOff>
    </xdr:to>
    <xdr:pic>
      <xdr:nvPicPr>
        <xdr:cNvPr id="765" name="图片 764">
          <a:extLst>
            <a:ext uri="{FF2B5EF4-FFF2-40B4-BE49-F238E27FC236}">
              <a16:creationId xmlns:a16="http://schemas.microsoft.com/office/drawing/2014/main" id="{00000000-0008-0000-4400-0000FD020000}"/>
            </a:ext>
          </a:extLst>
        </xdr:cNvPr>
        <xdr:cNvPicPr>
          <a:picLocks noChangeAspect="1"/>
        </xdr:cNvPicPr>
      </xdr:nvPicPr>
      <xdr:blipFill>
        <a:blip xmlns:r="http://schemas.openxmlformats.org/officeDocument/2006/relationships" r:embed="rId576"/>
        <a:stretch>
          <a:fillRect/>
        </a:stretch>
      </xdr:blipFill>
      <xdr:spPr>
        <a:xfrm>
          <a:off x="200025" y="1586964060"/>
          <a:ext cx="1840865" cy="1827530"/>
        </a:xfrm>
        <a:prstGeom prst="rect">
          <a:avLst/>
        </a:prstGeom>
        <a:noFill/>
        <a:ln w="9525">
          <a:noFill/>
        </a:ln>
      </xdr:spPr>
    </xdr:pic>
    <xdr:clientData/>
  </xdr:twoCellAnchor>
  <xdr:twoCellAnchor editAs="oneCell">
    <xdr:from>
      <xdr:col>0</xdr:col>
      <xdr:colOff>168275</xdr:colOff>
      <xdr:row>860</xdr:row>
      <xdr:rowOff>34925</xdr:rowOff>
    </xdr:from>
    <xdr:to>
      <xdr:col>0</xdr:col>
      <xdr:colOff>2051685</xdr:colOff>
      <xdr:row>860</xdr:row>
      <xdr:rowOff>1848485</xdr:rowOff>
    </xdr:to>
    <xdr:pic>
      <xdr:nvPicPr>
        <xdr:cNvPr id="766" name="图片 765">
          <a:extLst>
            <a:ext uri="{FF2B5EF4-FFF2-40B4-BE49-F238E27FC236}">
              <a16:creationId xmlns:a16="http://schemas.microsoft.com/office/drawing/2014/main" id="{00000000-0008-0000-4400-0000FE020000}"/>
            </a:ext>
          </a:extLst>
        </xdr:cNvPr>
        <xdr:cNvPicPr>
          <a:picLocks noChangeAspect="1"/>
        </xdr:cNvPicPr>
      </xdr:nvPicPr>
      <xdr:blipFill>
        <a:blip xmlns:r="http://schemas.openxmlformats.org/officeDocument/2006/relationships" r:embed="rId577"/>
        <a:stretch>
          <a:fillRect/>
        </a:stretch>
      </xdr:blipFill>
      <xdr:spPr>
        <a:xfrm>
          <a:off x="168275" y="1588847470"/>
          <a:ext cx="1883410" cy="1813560"/>
        </a:xfrm>
        <a:prstGeom prst="rect">
          <a:avLst/>
        </a:prstGeom>
        <a:noFill/>
        <a:ln w="9525">
          <a:noFill/>
        </a:ln>
      </xdr:spPr>
    </xdr:pic>
    <xdr:clientData/>
  </xdr:twoCellAnchor>
  <xdr:twoCellAnchor editAs="oneCell">
    <xdr:from>
      <xdr:col>0</xdr:col>
      <xdr:colOff>635</xdr:colOff>
      <xdr:row>862</xdr:row>
      <xdr:rowOff>203200</xdr:rowOff>
    </xdr:from>
    <xdr:to>
      <xdr:col>0</xdr:col>
      <xdr:colOff>2146300</xdr:colOff>
      <xdr:row>862</xdr:row>
      <xdr:rowOff>1811020</xdr:rowOff>
    </xdr:to>
    <xdr:pic>
      <xdr:nvPicPr>
        <xdr:cNvPr id="770" name="图片 769">
          <a:extLst>
            <a:ext uri="{FF2B5EF4-FFF2-40B4-BE49-F238E27FC236}">
              <a16:creationId xmlns:a16="http://schemas.microsoft.com/office/drawing/2014/main" id="{00000000-0008-0000-4400-000002030000}"/>
            </a:ext>
          </a:extLst>
        </xdr:cNvPr>
        <xdr:cNvPicPr>
          <a:picLocks noChangeAspect="1"/>
        </xdr:cNvPicPr>
      </xdr:nvPicPr>
      <xdr:blipFill>
        <a:blip xmlns:r="http://schemas.openxmlformats.org/officeDocument/2006/relationships" r:embed="rId578"/>
        <a:stretch>
          <a:fillRect/>
        </a:stretch>
      </xdr:blipFill>
      <xdr:spPr>
        <a:xfrm>
          <a:off x="635" y="1592825745"/>
          <a:ext cx="2145665" cy="1607820"/>
        </a:xfrm>
        <a:prstGeom prst="rect">
          <a:avLst/>
        </a:prstGeom>
        <a:noFill/>
        <a:ln w="9525">
          <a:noFill/>
        </a:ln>
      </xdr:spPr>
    </xdr:pic>
    <xdr:clientData/>
  </xdr:twoCellAnchor>
  <xdr:twoCellAnchor editAs="oneCell">
    <xdr:from>
      <xdr:col>0</xdr:col>
      <xdr:colOff>635</xdr:colOff>
      <xdr:row>863</xdr:row>
      <xdr:rowOff>142240</xdr:rowOff>
    </xdr:from>
    <xdr:to>
      <xdr:col>0</xdr:col>
      <xdr:colOff>2112645</xdr:colOff>
      <xdr:row>863</xdr:row>
      <xdr:rowOff>1743075</xdr:rowOff>
    </xdr:to>
    <xdr:pic>
      <xdr:nvPicPr>
        <xdr:cNvPr id="771" name="图片 770">
          <a:extLst>
            <a:ext uri="{FF2B5EF4-FFF2-40B4-BE49-F238E27FC236}">
              <a16:creationId xmlns:a16="http://schemas.microsoft.com/office/drawing/2014/main" id="{00000000-0008-0000-4400-000003030000}"/>
            </a:ext>
          </a:extLst>
        </xdr:cNvPr>
        <xdr:cNvPicPr>
          <a:picLocks noChangeAspect="1"/>
        </xdr:cNvPicPr>
      </xdr:nvPicPr>
      <xdr:blipFill>
        <a:blip xmlns:r="http://schemas.openxmlformats.org/officeDocument/2006/relationships" r:embed="rId579"/>
        <a:stretch>
          <a:fillRect/>
        </a:stretch>
      </xdr:blipFill>
      <xdr:spPr>
        <a:xfrm>
          <a:off x="635" y="1594669785"/>
          <a:ext cx="2112010" cy="1600835"/>
        </a:xfrm>
        <a:prstGeom prst="rect">
          <a:avLst/>
        </a:prstGeom>
        <a:noFill/>
        <a:ln w="9525">
          <a:noFill/>
        </a:ln>
      </xdr:spPr>
    </xdr:pic>
    <xdr:clientData/>
  </xdr:twoCellAnchor>
  <xdr:twoCellAnchor editAs="oneCell">
    <xdr:from>
      <xdr:col>0</xdr:col>
      <xdr:colOff>635</xdr:colOff>
      <xdr:row>861</xdr:row>
      <xdr:rowOff>322580</xdr:rowOff>
    </xdr:from>
    <xdr:to>
      <xdr:col>0</xdr:col>
      <xdr:colOff>2153920</xdr:colOff>
      <xdr:row>861</xdr:row>
      <xdr:rowOff>1755140</xdr:rowOff>
    </xdr:to>
    <xdr:pic>
      <xdr:nvPicPr>
        <xdr:cNvPr id="772" name="图片 771">
          <a:extLst>
            <a:ext uri="{FF2B5EF4-FFF2-40B4-BE49-F238E27FC236}">
              <a16:creationId xmlns:a16="http://schemas.microsoft.com/office/drawing/2014/main" id="{00000000-0008-0000-4400-000004030000}"/>
            </a:ext>
          </a:extLst>
        </xdr:cNvPr>
        <xdr:cNvPicPr>
          <a:picLocks noChangeAspect="1"/>
        </xdr:cNvPicPr>
      </xdr:nvPicPr>
      <xdr:blipFill>
        <a:blip xmlns:r="http://schemas.openxmlformats.org/officeDocument/2006/relationships" r:embed="rId580"/>
        <a:stretch>
          <a:fillRect/>
        </a:stretch>
      </xdr:blipFill>
      <xdr:spPr>
        <a:xfrm>
          <a:off x="635" y="1591040125"/>
          <a:ext cx="2153285" cy="1432560"/>
        </a:xfrm>
        <a:prstGeom prst="rect">
          <a:avLst/>
        </a:prstGeom>
        <a:noFill/>
        <a:ln w="9525">
          <a:noFill/>
        </a:ln>
      </xdr:spPr>
    </xdr:pic>
    <xdr:clientData/>
  </xdr:twoCellAnchor>
  <xdr:twoCellAnchor editAs="oneCell">
    <xdr:from>
      <xdr:col>0</xdr:col>
      <xdr:colOff>9525</xdr:colOff>
      <xdr:row>865</xdr:row>
      <xdr:rowOff>99060</xdr:rowOff>
    </xdr:from>
    <xdr:to>
      <xdr:col>0</xdr:col>
      <xdr:colOff>2133600</xdr:colOff>
      <xdr:row>865</xdr:row>
      <xdr:rowOff>1803400</xdr:rowOff>
    </xdr:to>
    <xdr:pic>
      <xdr:nvPicPr>
        <xdr:cNvPr id="773" name="图片 772">
          <a:extLst>
            <a:ext uri="{FF2B5EF4-FFF2-40B4-BE49-F238E27FC236}">
              <a16:creationId xmlns:a16="http://schemas.microsoft.com/office/drawing/2014/main" id="{00000000-0008-0000-4400-000005030000}"/>
            </a:ext>
          </a:extLst>
        </xdr:cNvPr>
        <xdr:cNvPicPr>
          <a:picLocks noChangeAspect="1"/>
        </xdr:cNvPicPr>
      </xdr:nvPicPr>
      <xdr:blipFill>
        <a:blip xmlns:r="http://schemas.openxmlformats.org/officeDocument/2006/relationships" r:embed="rId581"/>
        <a:stretch>
          <a:fillRect/>
        </a:stretch>
      </xdr:blipFill>
      <xdr:spPr>
        <a:xfrm>
          <a:off x="9525" y="1598436605"/>
          <a:ext cx="2124075" cy="1704340"/>
        </a:xfrm>
        <a:prstGeom prst="rect">
          <a:avLst/>
        </a:prstGeom>
        <a:noFill/>
        <a:ln w="9525">
          <a:noFill/>
        </a:ln>
      </xdr:spPr>
    </xdr:pic>
    <xdr:clientData/>
  </xdr:twoCellAnchor>
  <xdr:twoCellAnchor editAs="oneCell">
    <xdr:from>
      <xdr:col>0</xdr:col>
      <xdr:colOff>635</xdr:colOff>
      <xdr:row>866</xdr:row>
      <xdr:rowOff>88900</xdr:rowOff>
    </xdr:from>
    <xdr:to>
      <xdr:col>0</xdr:col>
      <xdr:colOff>2115820</xdr:colOff>
      <xdr:row>866</xdr:row>
      <xdr:rowOff>1802130</xdr:rowOff>
    </xdr:to>
    <xdr:pic>
      <xdr:nvPicPr>
        <xdr:cNvPr id="774" name="图片 773">
          <a:extLst>
            <a:ext uri="{FF2B5EF4-FFF2-40B4-BE49-F238E27FC236}">
              <a16:creationId xmlns:a16="http://schemas.microsoft.com/office/drawing/2014/main" id="{00000000-0008-0000-4400-000006030000}"/>
            </a:ext>
          </a:extLst>
        </xdr:cNvPr>
        <xdr:cNvPicPr>
          <a:picLocks noChangeAspect="1"/>
        </xdr:cNvPicPr>
      </xdr:nvPicPr>
      <xdr:blipFill>
        <a:blip xmlns:r="http://schemas.openxmlformats.org/officeDocument/2006/relationships" r:embed="rId582"/>
        <a:stretch>
          <a:fillRect/>
        </a:stretch>
      </xdr:blipFill>
      <xdr:spPr>
        <a:xfrm>
          <a:off x="635" y="1600331445"/>
          <a:ext cx="2115185" cy="1713230"/>
        </a:xfrm>
        <a:prstGeom prst="rect">
          <a:avLst/>
        </a:prstGeom>
        <a:noFill/>
        <a:ln w="9525">
          <a:noFill/>
        </a:ln>
      </xdr:spPr>
    </xdr:pic>
    <xdr:clientData/>
  </xdr:twoCellAnchor>
  <xdr:twoCellAnchor editAs="oneCell">
    <xdr:from>
      <xdr:col>0</xdr:col>
      <xdr:colOff>9525</xdr:colOff>
      <xdr:row>864</xdr:row>
      <xdr:rowOff>25400</xdr:rowOff>
    </xdr:from>
    <xdr:to>
      <xdr:col>0</xdr:col>
      <xdr:colOff>2149475</xdr:colOff>
      <xdr:row>864</xdr:row>
      <xdr:rowOff>1856105</xdr:rowOff>
    </xdr:to>
    <xdr:pic>
      <xdr:nvPicPr>
        <xdr:cNvPr id="775" name="图片 774">
          <a:extLst>
            <a:ext uri="{FF2B5EF4-FFF2-40B4-BE49-F238E27FC236}">
              <a16:creationId xmlns:a16="http://schemas.microsoft.com/office/drawing/2014/main" id="{00000000-0008-0000-4400-000007030000}"/>
            </a:ext>
          </a:extLst>
        </xdr:cNvPr>
        <xdr:cNvPicPr>
          <a:picLocks noChangeAspect="1"/>
        </xdr:cNvPicPr>
      </xdr:nvPicPr>
      <xdr:blipFill>
        <a:blip xmlns:r="http://schemas.openxmlformats.org/officeDocument/2006/relationships" r:embed="rId583"/>
        <a:stretch>
          <a:fillRect/>
        </a:stretch>
      </xdr:blipFill>
      <xdr:spPr>
        <a:xfrm>
          <a:off x="9525" y="1596457945"/>
          <a:ext cx="2139950" cy="1830705"/>
        </a:xfrm>
        <a:prstGeom prst="rect">
          <a:avLst/>
        </a:prstGeom>
        <a:noFill/>
        <a:ln w="9525">
          <a:noFill/>
        </a:ln>
      </xdr:spPr>
    </xdr:pic>
    <xdr:clientData/>
  </xdr:twoCellAnchor>
  <xdr:twoCellAnchor editAs="oneCell">
    <xdr:from>
      <xdr:col>0</xdr:col>
      <xdr:colOff>41275</xdr:colOff>
      <xdr:row>867</xdr:row>
      <xdr:rowOff>89535</xdr:rowOff>
    </xdr:from>
    <xdr:to>
      <xdr:col>0</xdr:col>
      <xdr:colOff>2152650</xdr:colOff>
      <xdr:row>867</xdr:row>
      <xdr:rowOff>1833245</xdr:rowOff>
    </xdr:to>
    <xdr:pic>
      <xdr:nvPicPr>
        <xdr:cNvPr id="776" name="图片 775">
          <a:extLst>
            <a:ext uri="{FF2B5EF4-FFF2-40B4-BE49-F238E27FC236}">
              <a16:creationId xmlns:a16="http://schemas.microsoft.com/office/drawing/2014/main" id="{00000000-0008-0000-4400-000008030000}"/>
            </a:ext>
          </a:extLst>
        </xdr:cNvPr>
        <xdr:cNvPicPr>
          <a:picLocks noChangeAspect="1"/>
        </xdr:cNvPicPr>
      </xdr:nvPicPr>
      <xdr:blipFill>
        <a:blip xmlns:r="http://schemas.openxmlformats.org/officeDocument/2006/relationships" r:embed="rId584"/>
        <a:stretch>
          <a:fillRect/>
        </a:stretch>
      </xdr:blipFill>
      <xdr:spPr>
        <a:xfrm>
          <a:off x="41275" y="1602237080"/>
          <a:ext cx="2111375" cy="1743710"/>
        </a:xfrm>
        <a:prstGeom prst="rect">
          <a:avLst/>
        </a:prstGeom>
        <a:noFill/>
        <a:ln w="9525">
          <a:noFill/>
        </a:ln>
      </xdr:spPr>
    </xdr:pic>
    <xdr:clientData/>
  </xdr:twoCellAnchor>
  <xdr:twoCellAnchor editAs="oneCell">
    <xdr:from>
      <xdr:col>0</xdr:col>
      <xdr:colOff>635</xdr:colOff>
      <xdr:row>868</xdr:row>
      <xdr:rowOff>104775</xdr:rowOff>
    </xdr:from>
    <xdr:to>
      <xdr:col>0</xdr:col>
      <xdr:colOff>2152650</xdr:colOff>
      <xdr:row>868</xdr:row>
      <xdr:rowOff>1847215</xdr:rowOff>
    </xdr:to>
    <xdr:pic>
      <xdr:nvPicPr>
        <xdr:cNvPr id="777" name="图片 776">
          <a:extLst>
            <a:ext uri="{FF2B5EF4-FFF2-40B4-BE49-F238E27FC236}">
              <a16:creationId xmlns:a16="http://schemas.microsoft.com/office/drawing/2014/main" id="{00000000-0008-0000-4400-000009030000}"/>
            </a:ext>
          </a:extLst>
        </xdr:cNvPr>
        <xdr:cNvPicPr>
          <a:picLocks noChangeAspect="1"/>
        </xdr:cNvPicPr>
      </xdr:nvPicPr>
      <xdr:blipFill>
        <a:blip xmlns:r="http://schemas.openxmlformats.org/officeDocument/2006/relationships" r:embed="rId585"/>
        <a:stretch>
          <a:fillRect/>
        </a:stretch>
      </xdr:blipFill>
      <xdr:spPr>
        <a:xfrm>
          <a:off x="635" y="1604157320"/>
          <a:ext cx="2152015" cy="1742440"/>
        </a:xfrm>
        <a:prstGeom prst="rect">
          <a:avLst/>
        </a:prstGeom>
        <a:noFill/>
        <a:ln w="9525">
          <a:noFill/>
        </a:ln>
      </xdr:spPr>
    </xdr:pic>
    <xdr:clientData/>
  </xdr:twoCellAnchor>
  <xdr:twoCellAnchor editAs="oneCell">
    <xdr:from>
      <xdr:col>0</xdr:col>
      <xdr:colOff>635</xdr:colOff>
      <xdr:row>869</xdr:row>
      <xdr:rowOff>197485</xdr:rowOff>
    </xdr:from>
    <xdr:to>
      <xdr:col>0</xdr:col>
      <xdr:colOff>2153920</xdr:colOff>
      <xdr:row>869</xdr:row>
      <xdr:rowOff>1778000</xdr:rowOff>
    </xdr:to>
    <xdr:pic>
      <xdr:nvPicPr>
        <xdr:cNvPr id="778" name="图片 777">
          <a:extLst>
            <a:ext uri="{FF2B5EF4-FFF2-40B4-BE49-F238E27FC236}">
              <a16:creationId xmlns:a16="http://schemas.microsoft.com/office/drawing/2014/main" id="{00000000-0008-0000-4400-00000A030000}"/>
            </a:ext>
          </a:extLst>
        </xdr:cNvPr>
        <xdr:cNvPicPr>
          <a:picLocks noChangeAspect="1"/>
        </xdr:cNvPicPr>
      </xdr:nvPicPr>
      <xdr:blipFill>
        <a:blip xmlns:r="http://schemas.openxmlformats.org/officeDocument/2006/relationships" r:embed="rId586"/>
        <a:stretch>
          <a:fillRect/>
        </a:stretch>
      </xdr:blipFill>
      <xdr:spPr>
        <a:xfrm>
          <a:off x="635" y="1606155030"/>
          <a:ext cx="2153285" cy="1580515"/>
        </a:xfrm>
        <a:prstGeom prst="rect">
          <a:avLst/>
        </a:prstGeom>
        <a:noFill/>
        <a:ln w="9525">
          <a:noFill/>
        </a:ln>
      </xdr:spPr>
    </xdr:pic>
    <xdr:clientData/>
  </xdr:twoCellAnchor>
  <xdr:twoCellAnchor editAs="oneCell">
    <xdr:from>
      <xdr:col>0</xdr:col>
      <xdr:colOff>635</xdr:colOff>
      <xdr:row>870</xdr:row>
      <xdr:rowOff>173990</xdr:rowOff>
    </xdr:from>
    <xdr:to>
      <xdr:col>0</xdr:col>
      <xdr:colOff>2108200</xdr:colOff>
      <xdr:row>870</xdr:row>
      <xdr:rowOff>1731645</xdr:rowOff>
    </xdr:to>
    <xdr:pic>
      <xdr:nvPicPr>
        <xdr:cNvPr id="779" name="图片 778">
          <a:extLst>
            <a:ext uri="{FF2B5EF4-FFF2-40B4-BE49-F238E27FC236}">
              <a16:creationId xmlns:a16="http://schemas.microsoft.com/office/drawing/2014/main" id="{00000000-0008-0000-4400-00000B030000}"/>
            </a:ext>
          </a:extLst>
        </xdr:cNvPr>
        <xdr:cNvPicPr>
          <a:picLocks noChangeAspect="1"/>
        </xdr:cNvPicPr>
      </xdr:nvPicPr>
      <xdr:blipFill>
        <a:blip xmlns:r="http://schemas.openxmlformats.org/officeDocument/2006/relationships" r:embed="rId587"/>
        <a:stretch>
          <a:fillRect/>
        </a:stretch>
      </xdr:blipFill>
      <xdr:spPr>
        <a:xfrm>
          <a:off x="635" y="1608036535"/>
          <a:ext cx="2107565" cy="1557655"/>
        </a:xfrm>
        <a:prstGeom prst="rect">
          <a:avLst/>
        </a:prstGeom>
        <a:noFill/>
        <a:ln w="9525">
          <a:noFill/>
        </a:ln>
      </xdr:spPr>
    </xdr:pic>
    <xdr:clientData/>
  </xdr:twoCellAnchor>
  <xdr:twoCellAnchor editAs="oneCell">
    <xdr:from>
      <xdr:col>0</xdr:col>
      <xdr:colOff>635</xdr:colOff>
      <xdr:row>871</xdr:row>
      <xdr:rowOff>226695</xdr:rowOff>
    </xdr:from>
    <xdr:to>
      <xdr:col>0</xdr:col>
      <xdr:colOff>2122805</xdr:colOff>
      <xdr:row>871</xdr:row>
      <xdr:rowOff>1749425</xdr:rowOff>
    </xdr:to>
    <xdr:pic>
      <xdr:nvPicPr>
        <xdr:cNvPr id="780" name="图片 779">
          <a:extLst>
            <a:ext uri="{FF2B5EF4-FFF2-40B4-BE49-F238E27FC236}">
              <a16:creationId xmlns:a16="http://schemas.microsoft.com/office/drawing/2014/main" id="{00000000-0008-0000-4400-00000C030000}"/>
            </a:ext>
          </a:extLst>
        </xdr:cNvPr>
        <xdr:cNvPicPr>
          <a:picLocks noChangeAspect="1"/>
        </xdr:cNvPicPr>
      </xdr:nvPicPr>
      <xdr:blipFill>
        <a:blip xmlns:r="http://schemas.openxmlformats.org/officeDocument/2006/relationships" r:embed="rId588"/>
        <a:stretch>
          <a:fillRect/>
        </a:stretch>
      </xdr:blipFill>
      <xdr:spPr>
        <a:xfrm>
          <a:off x="635" y="1609994240"/>
          <a:ext cx="2122170" cy="1522730"/>
        </a:xfrm>
        <a:prstGeom prst="rect">
          <a:avLst/>
        </a:prstGeom>
        <a:noFill/>
        <a:ln w="9525">
          <a:noFill/>
        </a:ln>
      </xdr:spPr>
    </xdr:pic>
    <xdr:clientData/>
  </xdr:twoCellAnchor>
  <xdr:twoCellAnchor editAs="oneCell">
    <xdr:from>
      <xdr:col>0</xdr:col>
      <xdr:colOff>635</xdr:colOff>
      <xdr:row>872</xdr:row>
      <xdr:rowOff>46355</xdr:rowOff>
    </xdr:from>
    <xdr:to>
      <xdr:col>0</xdr:col>
      <xdr:colOff>2122170</xdr:colOff>
      <xdr:row>872</xdr:row>
      <xdr:rowOff>1867535</xdr:rowOff>
    </xdr:to>
    <xdr:pic>
      <xdr:nvPicPr>
        <xdr:cNvPr id="781" name="图片 780">
          <a:extLst>
            <a:ext uri="{FF2B5EF4-FFF2-40B4-BE49-F238E27FC236}">
              <a16:creationId xmlns:a16="http://schemas.microsoft.com/office/drawing/2014/main" id="{00000000-0008-0000-4400-00000D030000}"/>
            </a:ext>
          </a:extLst>
        </xdr:cNvPr>
        <xdr:cNvPicPr>
          <a:picLocks noChangeAspect="1"/>
        </xdr:cNvPicPr>
      </xdr:nvPicPr>
      <xdr:blipFill>
        <a:blip xmlns:r="http://schemas.openxmlformats.org/officeDocument/2006/relationships" r:embed="rId589"/>
        <a:stretch>
          <a:fillRect/>
        </a:stretch>
      </xdr:blipFill>
      <xdr:spPr>
        <a:xfrm>
          <a:off x="635" y="1611718900"/>
          <a:ext cx="2121535" cy="1821180"/>
        </a:xfrm>
        <a:prstGeom prst="rect">
          <a:avLst/>
        </a:prstGeom>
        <a:noFill/>
        <a:ln w="9525">
          <a:noFill/>
        </a:ln>
      </xdr:spPr>
    </xdr:pic>
    <xdr:clientData/>
  </xdr:twoCellAnchor>
  <xdr:twoCellAnchor editAs="oneCell">
    <xdr:from>
      <xdr:col>0</xdr:col>
      <xdr:colOff>28575</xdr:colOff>
      <xdr:row>873</xdr:row>
      <xdr:rowOff>343535</xdr:rowOff>
    </xdr:from>
    <xdr:to>
      <xdr:col>0</xdr:col>
      <xdr:colOff>2145665</xdr:colOff>
      <xdr:row>873</xdr:row>
      <xdr:rowOff>1447800</xdr:rowOff>
    </xdr:to>
    <xdr:pic>
      <xdr:nvPicPr>
        <xdr:cNvPr id="782" name="图片 781">
          <a:extLst>
            <a:ext uri="{FF2B5EF4-FFF2-40B4-BE49-F238E27FC236}">
              <a16:creationId xmlns:a16="http://schemas.microsoft.com/office/drawing/2014/main" id="{00000000-0008-0000-4400-00000E030000}"/>
            </a:ext>
          </a:extLst>
        </xdr:cNvPr>
        <xdr:cNvPicPr>
          <a:picLocks noChangeAspect="1"/>
        </xdr:cNvPicPr>
      </xdr:nvPicPr>
      <xdr:blipFill>
        <a:blip xmlns:r="http://schemas.openxmlformats.org/officeDocument/2006/relationships" r:embed="rId590"/>
        <a:stretch>
          <a:fillRect/>
        </a:stretch>
      </xdr:blipFill>
      <xdr:spPr>
        <a:xfrm>
          <a:off x="28575" y="1613921080"/>
          <a:ext cx="2117090" cy="1104265"/>
        </a:xfrm>
        <a:prstGeom prst="rect">
          <a:avLst/>
        </a:prstGeom>
        <a:noFill/>
        <a:ln w="9525">
          <a:noFill/>
        </a:ln>
      </xdr:spPr>
    </xdr:pic>
    <xdr:clientData/>
  </xdr:twoCellAnchor>
  <xdr:twoCellAnchor editAs="oneCell">
    <xdr:from>
      <xdr:col>0</xdr:col>
      <xdr:colOff>97790</xdr:colOff>
      <xdr:row>874</xdr:row>
      <xdr:rowOff>54610</xdr:rowOff>
    </xdr:from>
    <xdr:to>
      <xdr:col>0</xdr:col>
      <xdr:colOff>2033905</xdr:colOff>
      <xdr:row>874</xdr:row>
      <xdr:rowOff>1878965</xdr:rowOff>
    </xdr:to>
    <xdr:pic>
      <xdr:nvPicPr>
        <xdr:cNvPr id="783" name="图片 782">
          <a:extLst>
            <a:ext uri="{FF2B5EF4-FFF2-40B4-BE49-F238E27FC236}">
              <a16:creationId xmlns:a16="http://schemas.microsoft.com/office/drawing/2014/main" id="{00000000-0008-0000-4400-00000F030000}"/>
            </a:ext>
          </a:extLst>
        </xdr:cNvPr>
        <xdr:cNvPicPr>
          <a:picLocks noChangeAspect="1"/>
        </xdr:cNvPicPr>
      </xdr:nvPicPr>
      <xdr:blipFill>
        <a:blip xmlns:r="http://schemas.openxmlformats.org/officeDocument/2006/relationships" r:embed="rId591"/>
        <a:stretch>
          <a:fillRect/>
        </a:stretch>
      </xdr:blipFill>
      <xdr:spPr>
        <a:xfrm>
          <a:off x="97790" y="1615537155"/>
          <a:ext cx="1936115" cy="1824355"/>
        </a:xfrm>
        <a:prstGeom prst="rect">
          <a:avLst/>
        </a:prstGeom>
        <a:noFill/>
        <a:ln w="9525">
          <a:noFill/>
        </a:ln>
      </xdr:spPr>
    </xdr:pic>
    <xdr:clientData/>
  </xdr:twoCellAnchor>
  <xdr:twoCellAnchor editAs="oneCell">
    <xdr:from>
      <xdr:col>0</xdr:col>
      <xdr:colOff>635</xdr:colOff>
      <xdr:row>875</xdr:row>
      <xdr:rowOff>65405</xdr:rowOff>
    </xdr:from>
    <xdr:to>
      <xdr:col>0</xdr:col>
      <xdr:colOff>2126615</xdr:colOff>
      <xdr:row>875</xdr:row>
      <xdr:rowOff>1881505</xdr:rowOff>
    </xdr:to>
    <xdr:pic>
      <xdr:nvPicPr>
        <xdr:cNvPr id="784" name="图片 783">
          <a:extLst>
            <a:ext uri="{FF2B5EF4-FFF2-40B4-BE49-F238E27FC236}">
              <a16:creationId xmlns:a16="http://schemas.microsoft.com/office/drawing/2014/main" id="{00000000-0008-0000-4400-000010030000}"/>
            </a:ext>
          </a:extLst>
        </xdr:cNvPr>
        <xdr:cNvPicPr>
          <a:picLocks noChangeAspect="1"/>
        </xdr:cNvPicPr>
      </xdr:nvPicPr>
      <xdr:blipFill>
        <a:blip xmlns:r="http://schemas.openxmlformats.org/officeDocument/2006/relationships" r:embed="rId592"/>
        <a:stretch>
          <a:fillRect/>
        </a:stretch>
      </xdr:blipFill>
      <xdr:spPr>
        <a:xfrm>
          <a:off x="635" y="1617452950"/>
          <a:ext cx="2125980" cy="1816100"/>
        </a:xfrm>
        <a:prstGeom prst="rect">
          <a:avLst/>
        </a:prstGeom>
        <a:noFill/>
        <a:ln w="9525">
          <a:noFill/>
        </a:ln>
      </xdr:spPr>
    </xdr:pic>
    <xdr:clientData/>
  </xdr:twoCellAnchor>
  <xdr:twoCellAnchor editAs="oneCell">
    <xdr:from>
      <xdr:col>0</xdr:col>
      <xdr:colOff>22225</xdr:colOff>
      <xdr:row>877</xdr:row>
      <xdr:rowOff>109855</xdr:rowOff>
    </xdr:from>
    <xdr:to>
      <xdr:col>0</xdr:col>
      <xdr:colOff>2147570</xdr:colOff>
      <xdr:row>877</xdr:row>
      <xdr:rowOff>1768475</xdr:rowOff>
    </xdr:to>
    <xdr:pic>
      <xdr:nvPicPr>
        <xdr:cNvPr id="785" name="图片 784">
          <a:extLst>
            <a:ext uri="{FF2B5EF4-FFF2-40B4-BE49-F238E27FC236}">
              <a16:creationId xmlns:a16="http://schemas.microsoft.com/office/drawing/2014/main" id="{00000000-0008-0000-4400-000011030000}"/>
            </a:ext>
          </a:extLst>
        </xdr:cNvPr>
        <xdr:cNvPicPr>
          <a:picLocks noChangeAspect="1"/>
        </xdr:cNvPicPr>
      </xdr:nvPicPr>
      <xdr:blipFill>
        <a:blip xmlns:r="http://schemas.openxmlformats.org/officeDocument/2006/relationships" r:embed="rId593"/>
        <a:stretch>
          <a:fillRect/>
        </a:stretch>
      </xdr:blipFill>
      <xdr:spPr>
        <a:xfrm>
          <a:off x="22225" y="1621307400"/>
          <a:ext cx="2125345" cy="1658620"/>
        </a:xfrm>
        <a:prstGeom prst="rect">
          <a:avLst/>
        </a:prstGeom>
        <a:noFill/>
        <a:ln w="9525">
          <a:noFill/>
        </a:ln>
      </xdr:spPr>
    </xdr:pic>
    <xdr:clientData/>
  </xdr:twoCellAnchor>
  <xdr:twoCellAnchor editAs="oneCell">
    <xdr:from>
      <xdr:col>0</xdr:col>
      <xdr:colOff>635</xdr:colOff>
      <xdr:row>878</xdr:row>
      <xdr:rowOff>229870</xdr:rowOff>
    </xdr:from>
    <xdr:to>
      <xdr:col>0</xdr:col>
      <xdr:colOff>2161540</xdr:colOff>
      <xdr:row>878</xdr:row>
      <xdr:rowOff>1760855</xdr:rowOff>
    </xdr:to>
    <xdr:pic>
      <xdr:nvPicPr>
        <xdr:cNvPr id="786" name="图片 785">
          <a:extLst>
            <a:ext uri="{FF2B5EF4-FFF2-40B4-BE49-F238E27FC236}">
              <a16:creationId xmlns:a16="http://schemas.microsoft.com/office/drawing/2014/main" id="{00000000-0008-0000-4400-000012030000}"/>
            </a:ext>
          </a:extLst>
        </xdr:cNvPr>
        <xdr:cNvPicPr>
          <a:picLocks noChangeAspect="1"/>
        </xdr:cNvPicPr>
      </xdr:nvPicPr>
      <xdr:blipFill>
        <a:blip xmlns:r="http://schemas.openxmlformats.org/officeDocument/2006/relationships" r:embed="rId594"/>
        <a:stretch>
          <a:fillRect/>
        </a:stretch>
      </xdr:blipFill>
      <xdr:spPr>
        <a:xfrm>
          <a:off x="635" y="1623332415"/>
          <a:ext cx="2160905" cy="1530985"/>
        </a:xfrm>
        <a:prstGeom prst="rect">
          <a:avLst/>
        </a:prstGeom>
        <a:noFill/>
        <a:ln w="9525">
          <a:noFill/>
        </a:ln>
      </xdr:spPr>
    </xdr:pic>
    <xdr:clientData/>
  </xdr:twoCellAnchor>
  <xdr:twoCellAnchor editAs="oneCell">
    <xdr:from>
      <xdr:col>0</xdr:col>
      <xdr:colOff>9525</xdr:colOff>
      <xdr:row>879</xdr:row>
      <xdr:rowOff>257810</xdr:rowOff>
    </xdr:from>
    <xdr:to>
      <xdr:col>0</xdr:col>
      <xdr:colOff>2147570</xdr:colOff>
      <xdr:row>879</xdr:row>
      <xdr:rowOff>1772920</xdr:rowOff>
    </xdr:to>
    <xdr:pic>
      <xdr:nvPicPr>
        <xdr:cNvPr id="788" name="图片 787">
          <a:extLst>
            <a:ext uri="{FF2B5EF4-FFF2-40B4-BE49-F238E27FC236}">
              <a16:creationId xmlns:a16="http://schemas.microsoft.com/office/drawing/2014/main" id="{00000000-0008-0000-4400-000014030000}"/>
            </a:ext>
          </a:extLst>
        </xdr:cNvPr>
        <xdr:cNvPicPr>
          <a:picLocks noChangeAspect="1"/>
        </xdr:cNvPicPr>
      </xdr:nvPicPr>
      <xdr:blipFill>
        <a:blip xmlns:r="http://schemas.openxmlformats.org/officeDocument/2006/relationships" r:embed="rId595"/>
        <a:stretch>
          <a:fillRect/>
        </a:stretch>
      </xdr:blipFill>
      <xdr:spPr>
        <a:xfrm>
          <a:off x="9525" y="1625265355"/>
          <a:ext cx="2138045" cy="1515110"/>
        </a:xfrm>
        <a:prstGeom prst="rect">
          <a:avLst/>
        </a:prstGeom>
        <a:noFill/>
        <a:ln w="9525">
          <a:noFill/>
        </a:ln>
      </xdr:spPr>
    </xdr:pic>
    <xdr:clientData/>
  </xdr:twoCellAnchor>
  <xdr:twoCellAnchor editAs="oneCell">
    <xdr:from>
      <xdr:col>0</xdr:col>
      <xdr:colOff>65405</xdr:colOff>
      <xdr:row>881</xdr:row>
      <xdr:rowOff>43180</xdr:rowOff>
    </xdr:from>
    <xdr:to>
      <xdr:col>0</xdr:col>
      <xdr:colOff>2081530</xdr:colOff>
      <xdr:row>881</xdr:row>
      <xdr:rowOff>1879600</xdr:rowOff>
    </xdr:to>
    <xdr:pic>
      <xdr:nvPicPr>
        <xdr:cNvPr id="790" name="图片 789">
          <a:extLst>
            <a:ext uri="{FF2B5EF4-FFF2-40B4-BE49-F238E27FC236}">
              <a16:creationId xmlns:a16="http://schemas.microsoft.com/office/drawing/2014/main" id="{00000000-0008-0000-4400-000016030000}"/>
            </a:ext>
          </a:extLst>
        </xdr:cNvPr>
        <xdr:cNvPicPr>
          <a:picLocks noChangeAspect="1"/>
        </xdr:cNvPicPr>
      </xdr:nvPicPr>
      <xdr:blipFill>
        <a:blip xmlns:r="http://schemas.openxmlformats.org/officeDocument/2006/relationships" r:embed="rId596"/>
        <a:stretch>
          <a:fillRect/>
        </a:stretch>
      </xdr:blipFill>
      <xdr:spPr>
        <a:xfrm>
          <a:off x="65405" y="1628860725"/>
          <a:ext cx="2016125" cy="1836420"/>
        </a:xfrm>
        <a:prstGeom prst="rect">
          <a:avLst/>
        </a:prstGeom>
        <a:noFill/>
        <a:ln w="9525">
          <a:noFill/>
        </a:ln>
      </xdr:spPr>
    </xdr:pic>
    <xdr:clientData/>
  </xdr:twoCellAnchor>
  <xdr:twoCellAnchor editAs="oneCell">
    <xdr:from>
      <xdr:col>0</xdr:col>
      <xdr:colOff>635</xdr:colOff>
      <xdr:row>882</xdr:row>
      <xdr:rowOff>184150</xdr:rowOff>
    </xdr:from>
    <xdr:to>
      <xdr:col>0</xdr:col>
      <xdr:colOff>2132330</xdr:colOff>
      <xdr:row>882</xdr:row>
      <xdr:rowOff>1750060</xdr:rowOff>
    </xdr:to>
    <xdr:pic>
      <xdr:nvPicPr>
        <xdr:cNvPr id="791" name="图片 790">
          <a:extLst>
            <a:ext uri="{FF2B5EF4-FFF2-40B4-BE49-F238E27FC236}">
              <a16:creationId xmlns:a16="http://schemas.microsoft.com/office/drawing/2014/main" id="{00000000-0008-0000-4400-000017030000}"/>
            </a:ext>
          </a:extLst>
        </xdr:cNvPr>
        <xdr:cNvPicPr>
          <a:picLocks noChangeAspect="1"/>
        </xdr:cNvPicPr>
      </xdr:nvPicPr>
      <xdr:blipFill>
        <a:blip xmlns:r="http://schemas.openxmlformats.org/officeDocument/2006/relationships" r:embed="rId597"/>
        <a:stretch>
          <a:fillRect/>
        </a:stretch>
      </xdr:blipFill>
      <xdr:spPr>
        <a:xfrm>
          <a:off x="635" y="1630906695"/>
          <a:ext cx="2131695" cy="1565910"/>
        </a:xfrm>
        <a:prstGeom prst="rect">
          <a:avLst/>
        </a:prstGeom>
        <a:noFill/>
        <a:ln w="9525">
          <a:noFill/>
        </a:ln>
      </xdr:spPr>
    </xdr:pic>
    <xdr:clientData/>
  </xdr:twoCellAnchor>
  <xdr:twoCellAnchor editAs="oneCell">
    <xdr:from>
      <xdr:col>0</xdr:col>
      <xdr:colOff>24765</xdr:colOff>
      <xdr:row>883</xdr:row>
      <xdr:rowOff>135255</xdr:rowOff>
    </xdr:from>
    <xdr:to>
      <xdr:col>0</xdr:col>
      <xdr:colOff>2154555</xdr:colOff>
      <xdr:row>883</xdr:row>
      <xdr:rowOff>1813560</xdr:rowOff>
    </xdr:to>
    <xdr:pic>
      <xdr:nvPicPr>
        <xdr:cNvPr id="792" name="图片 791">
          <a:extLst>
            <a:ext uri="{FF2B5EF4-FFF2-40B4-BE49-F238E27FC236}">
              <a16:creationId xmlns:a16="http://schemas.microsoft.com/office/drawing/2014/main" id="{00000000-0008-0000-4400-000018030000}"/>
            </a:ext>
          </a:extLst>
        </xdr:cNvPr>
        <xdr:cNvPicPr>
          <a:picLocks noChangeAspect="1"/>
        </xdr:cNvPicPr>
      </xdr:nvPicPr>
      <xdr:blipFill>
        <a:blip xmlns:r="http://schemas.openxmlformats.org/officeDocument/2006/relationships" r:embed="rId598"/>
        <a:stretch>
          <a:fillRect/>
        </a:stretch>
      </xdr:blipFill>
      <xdr:spPr>
        <a:xfrm>
          <a:off x="24765" y="1632762800"/>
          <a:ext cx="2129790" cy="1678305"/>
        </a:xfrm>
        <a:prstGeom prst="rect">
          <a:avLst/>
        </a:prstGeom>
        <a:noFill/>
        <a:ln w="9525">
          <a:noFill/>
        </a:ln>
      </xdr:spPr>
    </xdr:pic>
    <xdr:clientData/>
  </xdr:twoCellAnchor>
  <xdr:twoCellAnchor editAs="oneCell">
    <xdr:from>
      <xdr:col>0</xdr:col>
      <xdr:colOff>13335</xdr:colOff>
      <xdr:row>884</xdr:row>
      <xdr:rowOff>210820</xdr:rowOff>
    </xdr:from>
    <xdr:to>
      <xdr:col>0</xdr:col>
      <xdr:colOff>2138680</xdr:colOff>
      <xdr:row>884</xdr:row>
      <xdr:rowOff>1905635</xdr:rowOff>
    </xdr:to>
    <xdr:pic>
      <xdr:nvPicPr>
        <xdr:cNvPr id="793" name="图片 792">
          <a:extLst>
            <a:ext uri="{FF2B5EF4-FFF2-40B4-BE49-F238E27FC236}">
              <a16:creationId xmlns:a16="http://schemas.microsoft.com/office/drawing/2014/main" id="{00000000-0008-0000-4400-000019030000}"/>
            </a:ext>
          </a:extLst>
        </xdr:cNvPr>
        <xdr:cNvPicPr>
          <a:picLocks noChangeAspect="1"/>
        </xdr:cNvPicPr>
      </xdr:nvPicPr>
      <xdr:blipFill>
        <a:blip xmlns:r="http://schemas.openxmlformats.org/officeDocument/2006/relationships" r:embed="rId599"/>
        <a:stretch>
          <a:fillRect/>
        </a:stretch>
      </xdr:blipFill>
      <xdr:spPr>
        <a:xfrm>
          <a:off x="13335" y="1634743365"/>
          <a:ext cx="2125345" cy="1694815"/>
        </a:xfrm>
        <a:prstGeom prst="rect">
          <a:avLst/>
        </a:prstGeom>
        <a:noFill/>
        <a:ln w="9525">
          <a:noFill/>
        </a:ln>
      </xdr:spPr>
    </xdr:pic>
    <xdr:clientData/>
  </xdr:twoCellAnchor>
  <xdr:twoCellAnchor editAs="oneCell">
    <xdr:from>
      <xdr:col>0</xdr:col>
      <xdr:colOff>220980</xdr:colOff>
      <xdr:row>426</xdr:row>
      <xdr:rowOff>38100</xdr:rowOff>
    </xdr:from>
    <xdr:to>
      <xdr:col>0</xdr:col>
      <xdr:colOff>2018665</xdr:colOff>
      <xdr:row>426</xdr:row>
      <xdr:rowOff>1858645</xdr:rowOff>
    </xdr:to>
    <xdr:pic>
      <xdr:nvPicPr>
        <xdr:cNvPr id="795" name="图片 794">
          <a:extLst>
            <a:ext uri="{FF2B5EF4-FFF2-40B4-BE49-F238E27FC236}">
              <a16:creationId xmlns:a16="http://schemas.microsoft.com/office/drawing/2014/main" id="{00000000-0008-0000-4400-00001B030000}"/>
            </a:ext>
          </a:extLst>
        </xdr:cNvPr>
        <xdr:cNvPicPr>
          <a:picLocks noChangeAspect="1"/>
        </xdr:cNvPicPr>
      </xdr:nvPicPr>
      <xdr:blipFill>
        <a:blip xmlns:r="http://schemas.openxmlformats.org/officeDocument/2006/relationships" r:embed="rId600"/>
        <a:stretch>
          <a:fillRect/>
        </a:stretch>
      </xdr:blipFill>
      <xdr:spPr>
        <a:xfrm>
          <a:off x="220980" y="767281295"/>
          <a:ext cx="1797685" cy="1820545"/>
        </a:xfrm>
        <a:prstGeom prst="rect">
          <a:avLst/>
        </a:prstGeom>
        <a:noFill/>
        <a:ln w="9525">
          <a:noFill/>
        </a:ln>
      </xdr:spPr>
    </xdr:pic>
    <xdr:clientData/>
  </xdr:twoCellAnchor>
  <xdr:twoCellAnchor editAs="oneCell">
    <xdr:from>
      <xdr:col>0</xdr:col>
      <xdr:colOff>635</xdr:colOff>
      <xdr:row>425</xdr:row>
      <xdr:rowOff>271145</xdr:rowOff>
    </xdr:from>
    <xdr:to>
      <xdr:col>0</xdr:col>
      <xdr:colOff>2160270</xdr:colOff>
      <xdr:row>425</xdr:row>
      <xdr:rowOff>1692275</xdr:rowOff>
    </xdr:to>
    <xdr:pic>
      <xdr:nvPicPr>
        <xdr:cNvPr id="796" name="图片 795">
          <a:extLst>
            <a:ext uri="{FF2B5EF4-FFF2-40B4-BE49-F238E27FC236}">
              <a16:creationId xmlns:a16="http://schemas.microsoft.com/office/drawing/2014/main" id="{00000000-0008-0000-4400-00001C030000}"/>
            </a:ext>
          </a:extLst>
        </xdr:cNvPr>
        <xdr:cNvPicPr>
          <a:picLocks noChangeAspect="1"/>
        </xdr:cNvPicPr>
      </xdr:nvPicPr>
      <xdr:blipFill>
        <a:blip xmlns:r="http://schemas.openxmlformats.org/officeDocument/2006/relationships" r:embed="rId601"/>
        <a:stretch>
          <a:fillRect/>
        </a:stretch>
      </xdr:blipFill>
      <xdr:spPr>
        <a:xfrm>
          <a:off x="635" y="765609340"/>
          <a:ext cx="2159635" cy="1421130"/>
        </a:xfrm>
        <a:prstGeom prst="rect">
          <a:avLst/>
        </a:prstGeom>
        <a:noFill/>
        <a:ln w="9525">
          <a:noFill/>
        </a:ln>
      </xdr:spPr>
    </xdr:pic>
    <xdr:clientData/>
  </xdr:twoCellAnchor>
  <xdr:twoCellAnchor editAs="oneCell">
    <xdr:from>
      <xdr:col>0</xdr:col>
      <xdr:colOff>94615</xdr:colOff>
      <xdr:row>424</xdr:row>
      <xdr:rowOff>6350</xdr:rowOff>
    </xdr:from>
    <xdr:to>
      <xdr:col>0</xdr:col>
      <xdr:colOff>2082800</xdr:colOff>
      <xdr:row>424</xdr:row>
      <xdr:rowOff>1847850</xdr:rowOff>
    </xdr:to>
    <xdr:pic>
      <xdr:nvPicPr>
        <xdr:cNvPr id="797" name="图片 796">
          <a:extLst>
            <a:ext uri="{FF2B5EF4-FFF2-40B4-BE49-F238E27FC236}">
              <a16:creationId xmlns:a16="http://schemas.microsoft.com/office/drawing/2014/main" id="{00000000-0008-0000-4400-00001D030000}"/>
            </a:ext>
          </a:extLst>
        </xdr:cNvPr>
        <xdr:cNvPicPr>
          <a:picLocks noChangeAspect="1"/>
        </xdr:cNvPicPr>
      </xdr:nvPicPr>
      <xdr:blipFill>
        <a:blip xmlns:r="http://schemas.openxmlformats.org/officeDocument/2006/relationships" r:embed="rId602"/>
        <a:stretch>
          <a:fillRect/>
        </a:stretch>
      </xdr:blipFill>
      <xdr:spPr>
        <a:xfrm>
          <a:off x="94615" y="763439545"/>
          <a:ext cx="1988185" cy="1841500"/>
        </a:xfrm>
        <a:prstGeom prst="rect">
          <a:avLst/>
        </a:prstGeom>
        <a:noFill/>
        <a:ln w="9525">
          <a:noFill/>
        </a:ln>
      </xdr:spPr>
    </xdr:pic>
    <xdr:clientData/>
  </xdr:twoCellAnchor>
  <xdr:twoCellAnchor editAs="oneCell">
    <xdr:from>
      <xdr:col>0</xdr:col>
      <xdr:colOff>52070</xdr:colOff>
      <xdr:row>423</xdr:row>
      <xdr:rowOff>37465</xdr:rowOff>
    </xdr:from>
    <xdr:to>
      <xdr:col>0</xdr:col>
      <xdr:colOff>2098675</xdr:colOff>
      <xdr:row>423</xdr:row>
      <xdr:rowOff>1862455</xdr:rowOff>
    </xdr:to>
    <xdr:pic>
      <xdr:nvPicPr>
        <xdr:cNvPr id="798" name="图片 797">
          <a:extLst>
            <a:ext uri="{FF2B5EF4-FFF2-40B4-BE49-F238E27FC236}">
              <a16:creationId xmlns:a16="http://schemas.microsoft.com/office/drawing/2014/main" id="{00000000-0008-0000-4400-00001E030000}"/>
            </a:ext>
          </a:extLst>
        </xdr:cNvPr>
        <xdr:cNvPicPr>
          <a:picLocks noChangeAspect="1"/>
        </xdr:cNvPicPr>
      </xdr:nvPicPr>
      <xdr:blipFill>
        <a:blip xmlns:r="http://schemas.openxmlformats.org/officeDocument/2006/relationships" r:embed="rId603"/>
        <a:stretch>
          <a:fillRect/>
        </a:stretch>
      </xdr:blipFill>
      <xdr:spPr>
        <a:xfrm>
          <a:off x="52070" y="761565660"/>
          <a:ext cx="2046605" cy="1824990"/>
        </a:xfrm>
        <a:prstGeom prst="rect">
          <a:avLst/>
        </a:prstGeom>
        <a:noFill/>
        <a:ln w="9525">
          <a:noFill/>
        </a:ln>
      </xdr:spPr>
    </xdr:pic>
    <xdr:clientData/>
  </xdr:twoCellAnchor>
  <xdr:twoCellAnchor editAs="oneCell">
    <xdr:from>
      <xdr:col>0</xdr:col>
      <xdr:colOff>41275</xdr:colOff>
      <xdr:row>422</xdr:row>
      <xdr:rowOff>27305</xdr:rowOff>
    </xdr:from>
    <xdr:to>
      <xdr:col>0</xdr:col>
      <xdr:colOff>2112010</xdr:colOff>
      <xdr:row>422</xdr:row>
      <xdr:rowOff>1852295</xdr:rowOff>
    </xdr:to>
    <xdr:pic>
      <xdr:nvPicPr>
        <xdr:cNvPr id="799" name="图片 798">
          <a:extLst>
            <a:ext uri="{FF2B5EF4-FFF2-40B4-BE49-F238E27FC236}">
              <a16:creationId xmlns:a16="http://schemas.microsoft.com/office/drawing/2014/main" id="{00000000-0008-0000-4400-00001F030000}"/>
            </a:ext>
          </a:extLst>
        </xdr:cNvPr>
        <xdr:cNvPicPr>
          <a:picLocks noChangeAspect="1"/>
        </xdr:cNvPicPr>
      </xdr:nvPicPr>
      <xdr:blipFill>
        <a:blip xmlns:r="http://schemas.openxmlformats.org/officeDocument/2006/relationships" r:embed="rId604"/>
        <a:stretch>
          <a:fillRect/>
        </a:stretch>
      </xdr:blipFill>
      <xdr:spPr>
        <a:xfrm>
          <a:off x="41275" y="759650500"/>
          <a:ext cx="2070735" cy="1824990"/>
        </a:xfrm>
        <a:prstGeom prst="rect">
          <a:avLst/>
        </a:prstGeom>
        <a:noFill/>
        <a:ln w="9525">
          <a:noFill/>
        </a:ln>
      </xdr:spPr>
    </xdr:pic>
    <xdr:clientData/>
  </xdr:twoCellAnchor>
  <xdr:twoCellAnchor editAs="oneCell">
    <xdr:from>
      <xdr:col>0</xdr:col>
      <xdr:colOff>635</xdr:colOff>
      <xdr:row>887</xdr:row>
      <xdr:rowOff>89535</xdr:rowOff>
    </xdr:from>
    <xdr:to>
      <xdr:col>0</xdr:col>
      <xdr:colOff>2130425</xdr:colOff>
      <xdr:row>887</xdr:row>
      <xdr:rowOff>1814830</xdr:rowOff>
    </xdr:to>
    <xdr:pic>
      <xdr:nvPicPr>
        <xdr:cNvPr id="801" name="图片 800">
          <a:extLst>
            <a:ext uri="{FF2B5EF4-FFF2-40B4-BE49-F238E27FC236}">
              <a16:creationId xmlns:a16="http://schemas.microsoft.com/office/drawing/2014/main" id="{00000000-0008-0000-4400-000021030000}"/>
            </a:ext>
          </a:extLst>
        </xdr:cNvPr>
        <xdr:cNvPicPr>
          <a:picLocks noChangeAspect="1"/>
        </xdr:cNvPicPr>
      </xdr:nvPicPr>
      <xdr:blipFill>
        <a:blip xmlns:r="http://schemas.openxmlformats.org/officeDocument/2006/relationships" r:embed="rId605"/>
        <a:stretch>
          <a:fillRect/>
        </a:stretch>
      </xdr:blipFill>
      <xdr:spPr>
        <a:xfrm>
          <a:off x="635" y="1640489480"/>
          <a:ext cx="2129790" cy="1725295"/>
        </a:xfrm>
        <a:prstGeom prst="rect">
          <a:avLst/>
        </a:prstGeom>
        <a:noFill/>
        <a:ln w="9525">
          <a:noFill/>
        </a:ln>
      </xdr:spPr>
    </xdr:pic>
    <xdr:clientData/>
  </xdr:twoCellAnchor>
  <xdr:twoCellAnchor editAs="oneCell">
    <xdr:from>
      <xdr:col>0</xdr:col>
      <xdr:colOff>200025</xdr:colOff>
      <xdr:row>886</xdr:row>
      <xdr:rowOff>43815</xdr:rowOff>
    </xdr:from>
    <xdr:to>
      <xdr:col>0</xdr:col>
      <xdr:colOff>1948180</xdr:colOff>
      <xdr:row>886</xdr:row>
      <xdr:rowOff>1850390</xdr:rowOff>
    </xdr:to>
    <xdr:pic>
      <xdr:nvPicPr>
        <xdr:cNvPr id="802" name="图片 801">
          <a:extLst>
            <a:ext uri="{FF2B5EF4-FFF2-40B4-BE49-F238E27FC236}">
              <a16:creationId xmlns:a16="http://schemas.microsoft.com/office/drawing/2014/main" id="{00000000-0008-0000-4400-000022030000}"/>
            </a:ext>
          </a:extLst>
        </xdr:cNvPr>
        <xdr:cNvPicPr>
          <a:picLocks noChangeAspect="1"/>
        </xdr:cNvPicPr>
      </xdr:nvPicPr>
      <xdr:blipFill>
        <a:blip xmlns:r="http://schemas.openxmlformats.org/officeDocument/2006/relationships" r:embed="rId606"/>
        <a:stretch>
          <a:fillRect/>
        </a:stretch>
      </xdr:blipFill>
      <xdr:spPr>
        <a:xfrm>
          <a:off x="200025" y="1638538760"/>
          <a:ext cx="1748155" cy="1806575"/>
        </a:xfrm>
        <a:prstGeom prst="rect">
          <a:avLst/>
        </a:prstGeom>
        <a:noFill/>
        <a:ln w="9525">
          <a:noFill/>
        </a:ln>
      </xdr:spPr>
    </xdr:pic>
    <xdr:clientData/>
  </xdr:twoCellAnchor>
  <xdr:twoCellAnchor editAs="oneCell">
    <xdr:from>
      <xdr:col>0</xdr:col>
      <xdr:colOff>635</xdr:colOff>
      <xdr:row>885</xdr:row>
      <xdr:rowOff>69215</xdr:rowOff>
    </xdr:from>
    <xdr:to>
      <xdr:col>0</xdr:col>
      <xdr:colOff>2151380</xdr:colOff>
      <xdr:row>885</xdr:row>
      <xdr:rowOff>1851660</xdr:rowOff>
    </xdr:to>
    <xdr:pic>
      <xdr:nvPicPr>
        <xdr:cNvPr id="804" name="图片 803">
          <a:extLst>
            <a:ext uri="{FF2B5EF4-FFF2-40B4-BE49-F238E27FC236}">
              <a16:creationId xmlns:a16="http://schemas.microsoft.com/office/drawing/2014/main" id="{00000000-0008-0000-4400-000024030000}"/>
            </a:ext>
          </a:extLst>
        </xdr:cNvPr>
        <xdr:cNvPicPr>
          <a:picLocks noChangeAspect="1"/>
        </xdr:cNvPicPr>
      </xdr:nvPicPr>
      <xdr:blipFill>
        <a:blip xmlns:r="http://schemas.openxmlformats.org/officeDocument/2006/relationships" r:embed="rId607"/>
        <a:stretch>
          <a:fillRect/>
        </a:stretch>
      </xdr:blipFill>
      <xdr:spPr>
        <a:xfrm>
          <a:off x="635" y="1636659160"/>
          <a:ext cx="2150745" cy="1782445"/>
        </a:xfrm>
        <a:prstGeom prst="rect">
          <a:avLst/>
        </a:prstGeom>
        <a:noFill/>
        <a:ln w="9525">
          <a:noFill/>
        </a:ln>
      </xdr:spPr>
    </xdr:pic>
    <xdr:clientData/>
  </xdr:twoCellAnchor>
  <xdr:twoCellAnchor editAs="oneCell">
    <xdr:from>
      <xdr:col>0</xdr:col>
      <xdr:colOff>635</xdr:colOff>
      <xdr:row>226</xdr:row>
      <xdr:rowOff>140335</xdr:rowOff>
    </xdr:from>
    <xdr:to>
      <xdr:col>0</xdr:col>
      <xdr:colOff>2117725</xdr:colOff>
      <xdr:row>226</xdr:row>
      <xdr:rowOff>1801495</xdr:rowOff>
    </xdr:to>
    <xdr:pic>
      <xdr:nvPicPr>
        <xdr:cNvPr id="805" name="图片 804">
          <a:extLst>
            <a:ext uri="{FF2B5EF4-FFF2-40B4-BE49-F238E27FC236}">
              <a16:creationId xmlns:a16="http://schemas.microsoft.com/office/drawing/2014/main" id="{00000000-0008-0000-4400-000025030000}"/>
            </a:ext>
          </a:extLst>
        </xdr:cNvPr>
        <xdr:cNvPicPr>
          <a:picLocks noChangeAspect="1"/>
        </xdr:cNvPicPr>
      </xdr:nvPicPr>
      <xdr:blipFill>
        <a:blip xmlns:r="http://schemas.openxmlformats.org/officeDocument/2006/relationships" r:embed="rId608"/>
        <a:stretch>
          <a:fillRect/>
        </a:stretch>
      </xdr:blipFill>
      <xdr:spPr>
        <a:xfrm>
          <a:off x="635" y="387056630"/>
          <a:ext cx="2117090" cy="1661160"/>
        </a:xfrm>
        <a:prstGeom prst="rect">
          <a:avLst/>
        </a:prstGeom>
        <a:noFill/>
        <a:ln w="9525">
          <a:noFill/>
        </a:ln>
      </xdr:spPr>
    </xdr:pic>
    <xdr:clientData/>
  </xdr:twoCellAnchor>
  <xdr:twoCellAnchor editAs="oneCell">
    <xdr:from>
      <xdr:col>0</xdr:col>
      <xdr:colOff>635</xdr:colOff>
      <xdr:row>230</xdr:row>
      <xdr:rowOff>207645</xdr:rowOff>
    </xdr:from>
    <xdr:to>
      <xdr:col>0</xdr:col>
      <xdr:colOff>2121535</xdr:colOff>
      <xdr:row>230</xdr:row>
      <xdr:rowOff>1725295</xdr:rowOff>
    </xdr:to>
    <xdr:pic>
      <xdr:nvPicPr>
        <xdr:cNvPr id="806" name="图片 805">
          <a:extLst>
            <a:ext uri="{FF2B5EF4-FFF2-40B4-BE49-F238E27FC236}">
              <a16:creationId xmlns:a16="http://schemas.microsoft.com/office/drawing/2014/main" id="{00000000-0008-0000-4400-000026030000}"/>
            </a:ext>
          </a:extLst>
        </xdr:cNvPr>
        <xdr:cNvPicPr>
          <a:picLocks noChangeAspect="1"/>
        </xdr:cNvPicPr>
      </xdr:nvPicPr>
      <xdr:blipFill>
        <a:blip xmlns:r="http://schemas.openxmlformats.org/officeDocument/2006/relationships" r:embed="rId609"/>
        <a:stretch>
          <a:fillRect/>
        </a:stretch>
      </xdr:blipFill>
      <xdr:spPr>
        <a:xfrm>
          <a:off x="635" y="394743940"/>
          <a:ext cx="2120900" cy="1517650"/>
        </a:xfrm>
        <a:prstGeom prst="rect">
          <a:avLst/>
        </a:prstGeom>
        <a:noFill/>
        <a:ln w="9525">
          <a:noFill/>
        </a:ln>
      </xdr:spPr>
    </xdr:pic>
    <xdr:clientData/>
  </xdr:twoCellAnchor>
  <xdr:twoCellAnchor editAs="oneCell">
    <xdr:from>
      <xdr:col>0</xdr:col>
      <xdr:colOff>9525</xdr:colOff>
      <xdr:row>225</xdr:row>
      <xdr:rowOff>107950</xdr:rowOff>
    </xdr:from>
    <xdr:to>
      <xdr:col>0</xdr:col>
      <xdr:colOff>2152650</xdr:colOff>
      <xdr:row>225</xdr:row>
      <xdr:rowOff>1815465</xdr:rowOff>
    </xdr:to>
    <xdr:pic>
      <xdr:nvPicPr>
        <xdr:cNvPr id="807" name="图片 806">
          <a:extLst>
            <a:ext uri="{FF2B5EF4-FFF2-40B4-BE49-F238E27FC236}">
              <a16:creationId xmlns:a16="http://schemas.microsoft.com/office/drawing/2014/main" id="{00000000-0008-0000-4400-000027030000}"/>
            </a:ext>
          </a:extLst>
        </xdr:cNvPr>
        <xdr:cNvPicPr>
          <a:picLocks noChangeAspect="1"/>
        </xdr:cNvPicPr>
      </xdr:nvPicPr>
      <xdr:blipFill>
        <a:blip xmlns:r="http://schemas.openxmlformats.org/officeDocument/2006/relationships" r:embed="rId610"/>
        <a:stretch>
          <a:fillRect/>
        </a:stretch>
      </xdr:blipFill>
      <xdr:spPr>
        <a:xfrm>
          <a:off x="9525" y="385119245"/>
          <a:ext cx="2143125" cy="1707515"/>
        </a:xfrm>
        <a:prstGeom prst="rect">
          <a:avLst/>
        </a:prstGeom>
        <a:noFill/>
        <a:ln w="9525">
          <a:noFill/>
        </a:ln>
      </xdr:spPr>
    </xdr:pic>
    <xdr:clientData/>
  </xdr:twoCellAnchor>
  <xdr:twoCellAnchor editAs="oneCell">
    <xdr:from>
      <xdr:col>0</xdr:col>
      <xdr:colOff>384810</xdr:colOff>
      <xdr:row>231</xdr:row>
      <xdr:rowOff>31750</xdr:rowOff>
    </xdr:from>
    <xdr:to>
      <xdr:col>0</xdr:col>
      <xdr:colOff>1891030</xdr:colOff>
      <xdr:row>231</xdr:row>
      <xdr:rowOff>1863725</xdr:rowOff>
    </xdr:to>
    <xdr:pic>
      <xdr:nvPicPr>
        <xdr:cNvPr id="808" name="图片 807">
          <a:extLst>
            <a:ext uri="{FF2B5EF4-FFF2-40B4-BE49-F238E27FC236}">
              <a16:creationId xmlns:a16="http://schemas.microsoft.com/office/drawing/2014/main" id="{00000000-0008-0000-4400-000028030000}"/>
            </a:ext>
          </a:extLst>
        </xdr:cNvPr>
        <xdr:cNvPicPr>
          <a:picLocks noChangeAspect="1"/>
        </xdr:cNvPicPr>
      </xdr:nvPicPr>
      <xdr:blipFill>
        <a:blip xmlns:r="http://schemas.openxmlformats.org/officeDocument/2006/relationships" r:embed="rId611"/>
        <a:stretch>
          <a:fillRect/>
        </a:stretch>
      </xdr:blipFill>
      <xdr:spPr>
        <a:xfrm>
          <a:off x="384810" y="396498445"/>
          <a:ext cx="1506220" cy="1831975"/>
        </a:xfrm>
        <a:prstGeom prst="rect">
          <a:avLst/>
        </a:prstGeom>
        <a:noFill/>
        <a:ln w="9525">
          <a:noFill/>
        </a:ln>
      </xdr:spPr>
    </xdr:pic>
    <xdr:clientData/>
  </xdr:twoCellAnchor>
  <xdr:twoCellAnchor editAs="oneCell">
    <xdr:from>
      <xdr:col>0</xdr:col>
      <xdr:colOff>9525</xdr:colOff>
      <xdr:row>146</xdr:row>
      <xdr:rowOff>64770</xdr:rowOff>
    </xdr:from>
    <xdr:to>
      <xdr:col>0</xdr:col>
      <xdr:colOff>2116455</xdr:colOff>
      <xdr:row>146</xdr:row>
      <xdr:rowOff>1645920</xdr:rowOff>
    </xdr:to>
    <xdr:pic>
      <xdr:nvPicPr>
        <xdr:cNvPr id="809" name="图片 808">
          <a:extLst>
            <a:ext uri="{FF2B5EF4-FFF2-40B4-BE49-F238E27FC236}">
              <a16:creationId xmlns:a16="http://schemas.microsoft.com/office/drawing/2014/main" id="{00000000-0008-0000-4400-000029030000}"/>
            </a:ext>
          </a:extLst>
        </xdr:cNvPr>
        <xdr:cNvPicPr>
          <a:picLocks noChangeAspect="1"/>
        </xdr:cNvPicPr>
      </xdr:nvPicPr>
      <xdr:blipFill>
        <a:blip xmlns:r="http://schemas.openxmlformats.org/officeDocument/2006/relationships" r:embed="rId612"/>
        <a:stretch>
          <a:fillRect/>
        </a:stretch>
      </xdr:blipFill>
      <xdr:spPr>
        <a:xfrm>
          <a:off x="9525" y="236689265"/>
          <a:ext cx="2106930" cy="1581150"/>
        </a:xfrm>
        <a:prstGeom prst="rect">
          <a:avLst/>
        </a:prstGeom>
        <a:noFill/>
        <a:ln w="9525">
          <a:noFill/>
        </a:ln>
      </xdr:spPr>
    </xdr:pic>
    <xdr:clientData/>
  </xdr:twoCellAnchor>
  <xdr:twoCellAnchor editAs="oneCell">
    <xdr:from>
      <xdr:col>0</xdr:col>
      <xdr:colOff>14605</xdr:colOff>
      <xdr:row>145</xdr:row>
      <xdr:rowOff>39370</xdr:rowOff>
    </xdr:from>
    <xdr:to>
      <xdr:col>0</xdr:col>
      <xdr:colOff>2103120</xdr:colOff>
      <xdr:row>145</xdr:row>
      <xdr:rowOff>1584960</xdr:rowOff>
    </xdr:to>
    <xdr:pic>
      <xdr:nvPicPr>
        <xdr:cNvPr id="810" name="图片 809">
          <a:extLst>
            <a:ext uri="{FF2B5EF4-FFF2-40B4-BE49-F238E27FC236}">
              <a16:creationId xmlns:a16="http://schemas.microsoft.com/office/drawing/2014/main" id="{00000000-0008-0000-4400-00002A030000}"/>
            </a:ext>
          </a:extLst>
        </xdr:cNvPr>
        <xdr:cNvPicPr>
          <a:picLocks noChangeAspect="1"/>
        </xdr:cNvPicPr>
      </xdr:nvPicPr>
      <xdr:blipFill>
        <a:blip xmlns:r="http://schemas.openxmlformats.org/officeDocument/2006/relationships" r:embed="rId613"/>
        <a:stretch>
          <a:fillRect/>
        </a:stretch>
      </xdr:blipFill>
      <xdr:spPr>
        <a:xfrm>
          <a:off x="14605" y="235038265"/>
          <a:ext cx="2088515" cy="1545590"/>
        </a:xfrm>
        <a:prstGeom prst="rect">
          <a:avLst/>
        </a:prstGeom>
        <a:noFill/>
        <a:ln w="9525">
          <a:noFill/>
        </a:ln>
      </xdr:spPr>
    </xdr:pic>
    <xdr:clientData/>
  </xdr:twoCellAnchor>
  <xdr:twoCellAnchor editAs="oneCell">
    <xdr:from>
      <xdr:col>0</xdr:col>
      <xdr:colOff>255270</xdr:colOff>
      <xdr:row>143</xdr:row>
      <xdr:rowOff>53975</xdr:rowOff>
    </xdr:from>
    <xdr:to>
      <xdr:col>0</xdr:col>
      <xdr:colOff>2029460</xdr:colOff>
      <xdr:row>143</xdr:row>
      <xdr:rowOff>1863725</xdr:rowOff>
    </xdr:to>
    <xdr:pic>
      <xdr:nvPicPr>
        <xdr:cNvPr id="811" name="图片 810">
          <a:extLst>
            <a:ext uri="{FF2B5EF4-FFF2-40B4-BE49-F238E27FC236}">
              <a16:creationId xmlns:a16="http://schemas.microsoft.com/office/drawing/2014/main" id="{00000000-0008-0000-4400-00002B030000}"/>
            </a:ext>
          </a:extLst>
        </xdr:cNvPr>
        <xdr:cNvPicPr>
          <a:picLocks noChangeAspect="1"/>
        </xdr:cNvPicPr>
      </xdr:nvPicPr>
      <xdr:blipFill>
        <a:blip xmlns:r="http://schemas.openxmlformats.org/officeDocument/2006/relationships" r:embed="rId614"/>
        <a:stretch>
          <a:fillRect/>
        </a:stretch>
      </xdr:blipFill>
      <xdr:spPr>
        <a:xfrm>
          <a:off x="255270" y="231547670"/>
          <a:ext cx="1774190" cy="1809750"/>
        </a:xfrm>
        <a:prstGeom prst="rect">
          <a:avLst/>
        </a:prstGeom>
        <a:noFill/>
        <a:ln w="9525">
          <a:noFill/>
        </a:ln>
      </xdr:spPr>
    </xdr:pic>
    <xdr:clientData/>
  </xdr:twoCellAnchor>
  <xdr:twoCellAnchor editAs="oneCell">
    <xdr:from>
      <xdr:col>0</xdr:col>
      <xdr:colOff>635</xdr:colOff>
      <xdr:row>144</xdr:row>
      <xdr:rowOff>56515</xdr:rowOff>
    </xdr:from>
    <xdr:to>
      <xdr:col>0</xdr:col>
      <xdr:colOff>2122170</xdr:colOff>
      <xdr:row>144</xdr:row>
      <xdr:rowOff>1578610</xdr:rowOff>
    </xdr:to>
    <xdr:pic>
      <xdr:nvPicPr>
        <xdr:cNvPr id="812" name="图片 811">
          <a:extLst>
            <a:ext uri="{FF2B5EF4-FFF2-40B4-BE49-F238E27FC236}">
              <a16:creationId xmlns:a16="http://schemas.microsoft.com/office/drawing/2014/main" id="{00000000-0008-0000-4400-00002C030000}"/>
            </a:ext>
          </a:extLst>
        </xdr:cNvPr>
        <xdr:cNvPicPr>
          <a:picLocks noChangeAspect="1"/>
        </xdr:cNvPicPr>
      </xdr:nvPicPr>
      <xdr:blipFill>
        <a:blip xmlns:r="http://schemas.openxmlformats.org/officeDocument/2006/relationships" r:embed="rId615"/>
        <a:stretch>
          <a:fillRect/>
        </a:stretch>
      </xdr:blipFill>
      <xdr:spPr>
        <a:xfrm>
          <a:off x="635" y="233455210"/>
          <a:ext cx="2121535" cy="1522095"/>
        </a:xfrm>
        <a:prstGeom prst="rect">
          <a:avLst/>
        </a:prstGeom>
        <a:noFill/>
        <a:ln w="9525">
          <a:noFill/>
        </a:ln>
      </xdr:spPr>
    </xdr:pic>
    <xdr:clientData/>
  </xdr:twoCellAnchor>
  <xdr:twoCellAnchor editAs="oneCell">
    <xdr:from>
      <xdr:col>0</xdr:col>
      <xdr:colOff>52070</xdr:colOff>
      <xdr:row>414</xdr:row>
      <xdr:rowOff>25400</xdr:rowOff>
    </xdr:from>
    <xdr:to>
      <xdr:col>0</xdr:col>
      <xdr:colOff>2095500</xdr:colOff>
      <xdr:row>414</xdr:row>
      <xdr:rowOff>1865630</xdr:rowOff>
    </xdr:to>
    <xdr:pic>
      <xdr:nvPicPr>
        <xdr:cNvPr id="813" name="图片 812">
          <a:extLst>
            <a:ext uri="{FF2B5EF4-FFF2-40B4-BE49-F238E27FC236}">
              <a16:creationId xmlns:a16="http://schemas.microsoft.com/office/drawing/2014/main" id="{00000000-0008-0000-4400-00002D030000}"/>
            </a:ext>
          </a:extLst>
        </xdr:cNvPr>
        <xdr:cNvPicPr>
          <a:picLocks noChangeAspect="1"/>
        </xdr:cNvPicPr>
      </xdr:nvPicPr>
      <xdr:blipFill>
        <a:blip xmlns:r="http://schemas.openxmlformats.org/officeDocument/2006/relationships" r:embed="rId616"/>
        <a:stretch>
          <a:fillRect/>
        </a:stretch>
      </xdr:blipFill>
      <xdr:spPr>
        <a:xfrm>
          <a:off x="52070" y="744408595"/>
          <a:ext cx="2043430" cy="1840230"/>
        </a:xfrm>
        <a:prstGeom prst="rect">
          <a:avLst/>
        </a:prstGeom>
        <a:noFill/>
        <a:ln w="9525">
          <a:noFill/>
        </a:ln>
      </xdr:spPr>
    </xdr:pic>
    <xdr:clientData/>
  </xdr:twoCellAnchor>
  <xdr:twoCellAnchor editAs="oneCell">
    <xdr:from>
      <xdr:col>0</xdr:col>
      <xdr:colOff>9525</xdr:colOff>
      <xdr:row>415</xdr:row>
      <xdr:rowOff>126365</xdr:rowOff>
    </xdr:from>
    <xdr:to>
      <xdr:col>0</xdr:col>
      <xdr:colOff>2150745</xdr:colOff>
      <xdr:row>415</xdr:row>
      <xdr:rowOff>1769745</xdr:rowOff>
    </xdr:to>
    <xdr:pic>
      <xdr:nvPicPr>
        <xdr:cNvPr id="814" name="图片 813">
          <a:extLst>
            <a:ext uri="{FF2B5EF4-FFF2-40B4-BE49-F238E27FC236}">
              <a16:creationId xmlns:a16="http://schemas.microsoft.com/office/drawing/2014/main" id="{00000000-0008-0000-4400-00002E030000}"/>
            </a:ext>
          </a:extLst>
        </xdr:cNvPr>
        <xdr:cNvPicPr>
          <a:picLocks noChangeAspect="1"/>
        </xdr:cNvPicPr>
      </xdr:nvPicPr>
      <xdr:blipFill>
        <a:blip xmlns:r="http://schemas.openxmlformats.org/officeDocument/2006/relationships" r:embed="rId617"/>
        <a:stretch>
          <a:fillRect/>
        </a:stretch>
      </xdr:blipFill>
      <xdr:spPr>
        <a:xfrm>
          <a:off x="9525" y="746414560"/>
          <a:ext cx="2141220" cy="1643380"/>
        </a:xfrm>
        <a:prstGeom prst="rect">
          <a:avLst/>
        </a:prstGeom>
        <a:noFill/>
        <a:ln w="9525">
          <a:noFill/>
        </a:ln>
      </xdr:spPr>
    </xdr:pic>
    <xdr:clientData/>
  </xdr:twoCellAnchor>
  <xdr:twoCellAnchor editAs="oneCell">
    <xdr:from>
      <xdr:col>0</xdr:col>
      <xdr:colOff>20320</xdr:colOff>
      <xdr:row>413</xdr:row>
      <xdr:rowOff>85090</xdr:rowOff>
    </xdr:from>
    <xdr:to>
      <xdr:col>0</xdr:col>
      <xdr:colOff>2127885</xdr:colOff>
      <xdr:row>413</xdr:row>
      <xdr:rowOff>1819275</xdr:rowOff>
    </xdr:to>
    <xdr:pic>
      <xdr:nvPicPr>
        <xdr:cNvPr id="815" name="图片 814">
          <a:extLst>
            <a:ext uri="{FF2B5EF4-FFF2-40B4-BE49-F238E27FC236}">
              <a16:creationId xmlns:a16="http://schemas.microsoft.com/office/drawing/2014/main" id="{00000000-0008-0000-4400-00002F030000}"/>
            </a:ext>
          </a:extLst>
        </xdr:cNvPr>
        <xdr:cNvPicPr>
          <a:picLocks noChangeAspect="1"/>
        </xdr:cNvPicPr>
      </xdr:nvPicPr>
      <xdr:blipFill>
        <a:blip xmlns:r="http://schemas.openxmlformats.org/officeDocument/2006/relationships" r:embed="rId618"/>
        <a:stretch>
          <a:fillRect/>
        </a:stretch>
      </xdr:blipFill>
      <xdr:spPr>
        <a:xfrm>
          <a:off x="20320" y="742563285"/>
          <a:ext cx="2107565" cy="1734185"/>
        </a:xfrm>
        <a:prstGeom prst="rect">
          <a:avLst/>
        </a:prstGeom>
        <a:noFill/>
        <a:ln w="9525">
          <a:noFill/>
        </a:ln>
      </xdr:spPr>
    </xdr:pic>
    <xdr:clientData/>
  </xdr:twoCellAnchor>
  <xdr:twoCellAnchor editAs="oneCell">
    <xdr:from>
      <xdr:col>0</xdr:col>
      <xdr:colOff>635</xdr:colOff>
      <xdr:row>416</xdr:row>
      <xdr:rowOff>143510</xdr:rowOff>
    </xdr:from>
    <xdr:to>
      <xdr:col>0</xdr:col>
      <xdr:colOff>2141855</xdr:colOff>
      <xdr:row>416</xdr:row>
      <xdr:rowOff>1737995</xdr:rowOff>
    </xdr:to>
    <xdr:pic>
      <xdr:nvPicPr>
        <xdr:cNvPr id="816" name="图片 815">
          <a:extLst>
            <a:ext uri="{FF2B5EF4-FFF2-40B4-BE49-F238E27FC236}">
              <a16:creationId xmlns:a16="http://schemas.microsoft.com/office/drawing/2014/main" id="{00000000-0008-0000-4400-000030030000}"/>
            </a:ext>
          </a:extLst>
        </xdr:cNvPr>
        <xdr:cNvPicPr>
          <a:picLocks noChangeAspect="1"/>
        </xdr:cNvPicPr>
      </xdr:nvPicPr>
      <xdr:blipFill>
        <a:blip xmlns:r="http://schemas.openxmlformats.org/officeDocument/2006/relationships" r:embed="rId619"/>
        <a:stretch>
          <a:fillRect/>
        </a:stretch>
      </xdr:blipFill>
      <xdr:spPr>
        <a:xfrm>
          <a:off x="635" y="748336705"/>
          <a:ext cx="2141220" cy="1594485"/>
        </a:xfrm>
        <a:prstGeom prst="rect">
          <a:avLst/>
        </a:prstGeom>
        <a:noFill/>
        <a:ln w="9525">
          <a:noFill/>
        </a:ln>
      </xdr:spPr>
    </xdr:pic>
    <xdr:clientData/>
  </xdr:twoCellAnchor>
  <xdr:twoCellAnchor editAs="oneCell">
    <xdr:from>
      <xdr:col>0</xdr:col>
      <xdr:colOff>220980</xdr:colOff>
      <xdr:row>417</xdr:row>
      <xdr:rowOff>41275</xdr:rowOff>
    </xdr:from>
    <xdr:to>
      <xdr:col>0</xdr:col>
      <xdr:colOff>1899920</xdr:colOff>
      <xdr:row>417</xdr:row>
      <xdr:rowOff>1887220</xdr:rowOff>
    </xdr:to>
    <xdr:pic>
      <xdr:nvPicPr>
        <xdr:cNvPr id="817" name="图片 816">
          <a:extLst>
            <a:ext uri="{FF2B5EF4-FFF2-40B4-BE49-F238E27FC236}">
              <a16:creationId xmlns:a16="http://schemas.microsoft.com/office/drawing/2014/main" id="{00000000-0008-0000-4400-000031030000}"/>
            </a:ext>
          </a:extLst>
        </xdr:cNvPr>
        <xdr:cNvPicPr>
          <a:picLocks noChangeAspect="1"/>
        </xdr:cNvPicPr>
      </xdr:nvPicPr>
      <xdr:blipFill>
        <a:blip xmlns:r="http://schemas.openxmlformats.org/officeDocument/2006/relationships" r:embed="rId620"/>
        <a:stretch>
          <a:fillRect/>
        </a:stretch>
      </xdr:blipFill>
      <xdr:spPr>
        <a:xfrm>
          <a:off x="220980" y="750139470"/>
          <a:ext cx="1678940" cy="1845945"/>
        </a:xfrm>
        <a:prstGeom prst="rect">
          <a:avLst/>
        </a:prstGeom>
        <a:noFill/>
        <a:ln w="9525">
          <a:noFill/>
        </a:ln>
      </xdr:spPr>
    </xdr:pic>
    <xdr:clientData/>
  </xdr:twoCellAnchor>
  <xdr:twoCellAnchor editAs="oneCell">
    <xdr:from>
      <xdr:col>0</xdr:col>
      <xdr:colOff>252730</xdr:colOff>
      <xdr:row>419</xdr:row>
      <xdr:rowOff>36195</xdr:rowOff>
    </xdr:from>
    <xdr:to>
      <xdr:col>0</xdr:col>
      <xdr:colOff>1878965</xdr:colOff>
      <xdr:row>419</xdr:row>
      <xdr:rowOff>1886585</xdr:rowOff>
    </xdr:to>
    <xdr:pic>
      <xdr:nvPicPr>
        <xdr:cNvPr id="818" name="图片 817">
          <a:extLst>
            <a:ext uri="{FF2B5EF4-FFF2-40B4-BE49-F238E27FC236}">
              <a16:creationId xmlns:a16="http://schemas.microsoft.com/office/drawing/2014/main" id="{00000000-0008-0000-4400-000032030000}"/>
            </a:ext>
          </a:extLst>
        </xdr:cNvPr>
        <xdr:cNvPicPr>
          <a:picLocks noChangeAspect="1"/>
        </xdr:cNvPicPr>
      </xdr:nvPicPr>
      <xdr:blipFill>
        <a:blip xmlns:r="http://schemas.openxmlformats.org/officeDocument/2006/relationships" r:embed="rId621"/>
        <a:stretch>
          <a:fillRect/>
        </a:stretch>
      </xdr:blipFill>
      <xdr:spPr>
        <a:xfrm>
          <a:off x="252730" y="753944390"/>
          <a:ext cx="1626235" cy="1850390"/>
        </a:xfrm>
        <a:prstGeom prst="rect">
          <a:avLst/>
        </a:prstGeom>
        <a:noFill/>
        <a:ln w="9525">
          <a:noFill/>
        </a:ln>
      </xdr:spPr>
    </xdr:pic>
    <xdr:clientData/>
  </xdr:twoCellAnchor>
  <xdr:twoCellAnchor editAs="oneCell">
    <xdr:from>
      <xdr:col>0</xdr:col>
      <xdr:colOff>190500</xdr:colOff>
      <xdr:row>418</xdr:row>
      <xdr:rowOff>51435</xdr:rowOff>
    </xdr:from>
    <xdr:to>
      <xdr:col>0</xdr:col>
      <xdr:colOff>1879600</xdr:colOff>
      <xdr:row>418</xdr:row>
      <xdr:rowOff>1874520</xdr:rowOff>
    </xdr:to>
    <xdr:pic>
      <xdr:nvPicPr>
        <xdr:cNvPr id="819" name="图片 818">
          <a:extLst>
            <a:ext uri="{FF2B5EF4-FFF2-40B4-BE49-F238E27FC236}">
              <a16:creationId xmlns:a16="http://schemas.microsoft.com/office/drawing/2014/main" id="{00000000-0008-0000-4400-000033030000}"/>
            </a:ext>
          </a:extLst>
        </xdr:cNvPr>
        <xdr:cNvPicPr>
          <a:picLocks noChangeAspect="1"/>
        </xdr:cNvPicPr>
      </xdr:nvPicPr>
      <xdr:blipFill>
        <a:blip xmlns:r="http://schemas.openxmlformats.org/officeDocument/2006/relationships" r:embed="rId622"/>
        <a:stretch>
          <a:fillRect/>
        </a:stretch>
      </xdr:blipFill>
      <xdr:spPr>
        <a:xfrm>
          <a:off x="190500" y="752054630"/>
          <a:ext cx="1689100" cy="1823085"/>
        </a:xfrm>
        <a:prstGeom prst="rect">
          <a:avLst/>
        </a:prstGeom>
        <a:noFill/>
        <a:ln w="9525">
          <a:noFill/>
        </a:ln>
      </xdr:spPr>
    </xdr:pic>
    <xdr:clientData/>
  </xdr:twoCellAnchor>
  <xdr:twoCellAnchor editAs="oneCell">
    <xdr:from>
      <xdr:col>0</xdr:col>
      <xdr:colOff>635</xdr:colOff>
      <xdr:row>138</xdr:row>
      <xdr:rowOff>125095</xdr:rowOff>
    </xdr:from>
    <xdr:to>
      <xdr:col>0</xdr:col>
      <xdr:colOff>2124710</xdr:colOff>
      <xdr:row>138</xdr:row>
      <xdr:rowOff>1761490</xdr:rowOff>
    </xdr:to>
    <xdr:pic>
      <xdr:nvPicPr>
        <xdr:cNvPr id="824" name="图片 823">
          <a:extLst>
            <a:ext uri="{FF2B5EF4-FFF2-40B4-BE49-F238E27FC236}">
              <a16:creationId xmlns:a16="http://schemas.microsoft.com/office/drawing/2014/main" id="{00000000-0008-0000-4400-000038030000}"/>
            </a:ext>
          </a:extLst>
        </xdr:cNvPr>
        <xdr:cNvPicPr>
          <a:picLocks noChangeAspect="1"/>
        </xdr:cNvPicPr>
      </xdr:nvPicPr>
      <xdr:blipFill>
        <a:blip xmlns:r="http://schemas.openxmlformats.org/officeDocument/2006/relationships" r:embed="rId623"/>
        <a:stretch>
          <a:fillRect/>
        </a:stretch>
      </xdr:blipFill>
      <xdr:spPr>
        <a:xfrm>
          <a:off x="635" y="222093790"/>
          <a:ext cx="2124075" cy="1636395"/>
        </a:xfrm>
        <a:prstGeom prst="rect">
          <a:avLst/>
        </a:prstGeom>
        <a:noFill/>
        <a:ln w="9525">
          <a:noFill/>
        </a:ln>
      </xdr:spPr>
    </xdr:pic>
    <xdr:clientData/>
  </xdr:twoCellAnchor>
  <xdr:twoCellAnchor editAs="oneCell">
    <xdr:from>
      <xdr:col>0</xdr:col>
      <xdr:colOff>635</xdr:colOff>
      <xdr:row>139</xdr:row>
      <xdr:rowOff>130175</xdr:rowOff>
    </xdr:from>
    <xdr:to>
      <xdr:col>0</xdr:col>
      <xdr:colOff>2125345</xdr:colOff>
      <xdr:row>139</xdr:row>
      <xdr:rowOff>1822450</xdr:rowOff>
    </xdr:to>
    <xdr:pic>
      <xdr:nvPicPr>
        <xdr:cNvPr id="825" name="图片 824">
          <a:extLst>
            <a:ext uri="{FF2B5EF4-FFF2-40B4-BE49-F238E27FC236}">
              <a16:creationId xmlns:a16="http://schemas.microsoft.com/office/drawing/2014/main" id="{00000000-0008-0000-4400-000039030000}"/>
            </a:ext>
          </a:extLst>
        </xdr:cNvPr>
        <xdr:cNvPicPr>
          <a:picLocks noChangeAspect="1"/>
        </xdr:cNvPicPr>
      </xdr:nvPicPr>
      <xdr:blipFill>
        <a:blip xmlns:r="http://schemas.openxmlformats.org/officeDocument/2006/relationships" r:embed="rId624"/>
        <a:stretch>
          <a:fillRect/>
        </a:stretch>
      </xdr:blipFill>
      <xdr:spPr>
        <a:xfrm>
          <a:off x="635" y="224003870"/>
          <a:ext cx="2124710" cy="1692275"/>
        </a:xfrm>
        <a:prstGeom prst="rect">
          <a:avLst/>
        </a:prstGeom>
        <a:noFill/>
        <a:ln w="9525">
          <a:noFill/>
        </a:ln>
      </xdr:spPr>
    </xdr:pic>
    <xdr:clientData/>
  </xdr:twoCellAnchor>
  <xdr:twoCellAnchor editAs="oneCell">
    <xdr:from>
      <xdr:col>0</xdr:col>
      <xdr:colOff>7620</xdr:colOff>
      <xdr:row>140</xdr:row>
      <xdr:rowOff>122555</xdr:rowOff>
    </xdr:from>
    <xdr:to>
      <xdr:col>0</xdr:col>
      <xdr:colOff>2094865</xdr:colOff>
      <xdr:row>140</xdr:row>
      <xdr:rowOff>1778000</xdr:rowOff>
    </xdr:to>
    <xdr:pic>
      <xdr:nvPicPr>
        <xdr:cNvPr id="826" name="图片 825">
          <a:extLst>
            <a:ext uri="{FF2B5EF4-FFF2-40B4-BE49-F238E27FC236}">
              <a16:creationId xmlns:a16="http://schemas.microsoft.com/office/drawing/2014/main" id="{00000000-0008-0000-4400-00003A030000}"/>
            </a:ext>
          </a:extLst>
        </xdr:cNvPr>
        <xdr:cNvPicPr>
          <a:picLocks noChangeAspect="1"/>
        </xdr:cNvPicPr>
      </xdr:nvPicPr>
      <xdr:blipFill>
        <a:blip xmlns:r="http://schemas.openxmlformats.org/officeDocument/2006/relationships" r:embed="rId625"/>
        <a:stretch>
          <a:fillRect/>
        </a:stretch>
      </xdr:blipFill>
      <xdr:spPr>
        <a:xfrm>
          <a:off x="7620" y="225901250"/>
          <a:ext cx="2087245" cy="1655445"/>
        </a:xfrm>
        <a:prstGeom prst="rect">
          <a:avLst/>
        </a:prstGeom>
        <a:noFill/>
        <a:ln w="9525">
          <a:noFill/>
        </a:ln>
      </xdr:spPr>
    </xdr:pic>
    <xdr:clientData/>
  </xdr:twoCellAnchor>
  <xdr:twoCellAnchor editAs="oneCell">
    <xdr:from>
      <xdr:col>0</xdr:col>
      <xdr:colOff>9525</xdr:colOff>
      <xdr:row>141</xdr:row>
      <xdr:rowOff>130810</xdr:rowOff>
    </xdr:from>
    <xdr:to>
      <xdr:col>0</xdr:col>
      <xdr:colOff>2101850</xdr:colOff>
      <xdr:row>141</xdr:row>
      <xdr:rowOff>1749425</xdr:rowOff>
    </xdr:to>
    <xdr:pic>
      <xdr:nvPicPr>
        <xdr:cNvPr id="827" name="图片 826">
          <a:extLst>
            <a:ext uri="{FF2B5EF4-FFF2-40B4-BE49-F238E27FC236}">
              <a16:creationId xmlns:a16="http://schemas.microsoft.com/office/drawing/2014/main" id="{00000000-0008-0000-4400-00003B030000}"/>
            </a:ext>
          </a:extLst>
        </xdr:cNvPr>
        <xdr:cNvPicPr>
          <a:picLocks noChangeAspect="1"/>
        </xdr:cNvPicPr>
      </xdr:nvPicPr>
      <xdr:blipFill>
        <a:blip xmlns:r="http://schemas.openxmlformats.org/officeDocument/2006/relationships" r:embed="rId626"/>
        <a:stretch>
          <a:fillRect/>
        </a:stretch>
      </xdr:blipFill>
      <xdr:spPr>
        <a:xfrm>
          <a:off x="9525" y="227814505"/>
          <a:ext cx="2092325" cy="1618615"/>
        </a:xfrm>
        <a:prstGeom prst="rect">
          <a:avLst/>
        </a:prstGeom>
        <a:noFill/>
        <a:ln w="9525">
          <a:noFill/>
        </a:ln>
      </xdr:spPr>
    </xdr:pic>
    <xdr:clientData/>
  </xdr:twoCellAnchor>
  <xdr:twoCellAnchor editAs="oneCell">
    <xdr:from>
      <xdr:col>0</xdr:col>
      <xdr:colOff>9525</xdr:colOff>
      <xdr:row>142</xdr:row>
      <xdr:rowOff>146685</xdr:rowOff>
    </xdr:from>
    <xdr:to>
      <xdr:col>0</xdr:col>
      <xdr:colOff>2134235</xdr:colOff>
      <xdr:row>142</xdr:row>
      <xdr:rowOff>1765300</xdr:rowOff>
    </xdr:to>
    <xdr:pic>
      <xdr:nvPicPr>
        <xdr:cNvPr id="828" name="图片 827">
          <a:extLst>
            <a:ext uri="{FF2B5EF4-FFF2-40B4-BE49-F238E27FC236}">
              <a16:creationId xmlns:a16="http://schemas.microsoft.com/office/drawing/2014/main" id="{00000000-0008-0000-4400-00003C030000}"/>
            </a:ext>
          </a:extLst>
        </xdr:cNvPr>
        <xdr:cNvPicPr>
          <a:picLocks noChangeAspect="1"/>
        </xdr:cNvPicPr>
      </xdr:nvPicPr>
      <xdr:blipFill>
        <a:blip xmlns:r="http://schemas.openxmlformats.org/officeDocument/2006/relationships" r:embed="rId627"/>
        <a:stretch>
          <a:fillRect/>
        </a:stretch>
      </xdr:blipFill>
      <xdr:spPr>
        <a:xfrm>
          <a:off x="9525" y="229735380"/>
          <a:ext cx="2124710" cy="1618615"/>
        </a:xfrm>
        <a:prstGeom prst="rect">
          <a:avLst/>
        </a:prstGeom>
        <a:noFill/>
        <a:ln w="9525">
          <a:noFill/>
        </a:ln>
      </xdr:spPr>
    </xdr:pic>
    <xdr:clientData/>
  </xdr:twoCellAnchor>
  <xdr:twoCellAnchor editAs="oneCell">
    <xdr:from>
      <xdr:col>0</xdr:col>
      <xdr:colOff>21590</xdr:colOff>
      <xdr:row>890</xdr:row>
      <xdr:rowOff>213360</xdr:rowOff>
    </xdr:from>
    <xdr:to>
      <xdr:col>0</xdr:col>
      <xdr:colOff>2164715</xdr:colOff>
      <xdr:row>890</xdr:row>
      <xdr:rowOff>1743075</xdr:rowOff>
    </xdr:to>
    <xdr:pic>
      <xdr:nvPicPr>
        <xdr:cNvPr id="829" name="图片 828">
          <a:extLst>
            <a:ext uri="{FF2B5EF4-FFF2-40B4-BE49-F238E27FC236}">
              <a16:creationId xmlns:a16="http://schemas.microsoft.com/office/drawing/2014/main" id="{00000000-0008-0000-4400-00003D030000}"/>
            </a:ext>
          </a:extLst>
        </xdr:cNvPr>
        <xdr:cNvPicPr>
          <a:picLocks noChangeAspect="1"/>
        </xdr:cNvPicPr>
      </xdr:nvPicPr>
      <xdr:blipFill>
        <a:blip xmlns:r="http://schemas.openxmlformats.org/officeDocument/2006/relationships" r:embed="rId628"/>
        <a:stretch>
          <a:fillRect/>
        </a:stretch>
      </xdr:blipFill>
      <xdr:spPr>
        <a:xfrm>
          <a:off x="21590" y="1646328305"/>
          <a:ext cx="2143125" cy="1529715"/>
        </a:xfrm>
        <a:prstGeom prst="rect">
          <a:avLst/>
        </a:prstGeom>
        <a:noFill/>
        <a:ln w="9525">
          <a:noFill/>
        </a:ln>
      </xdr:spPr>
    </xdr:pic>
    <xdr:clientData/>
  </xdr:twoCellAnchor>
  <xdr:twoCellAnchor editAs="oneCell">
    <xdr:from>
      <xdr:col>0</xdr:col>
      <xdr:colOff>635</xdr:colOff>
      <xdr:row>892</xdr:row>
      <xdr:rowOff>288925</xdr:rowOff>
    </xdr:from>
    <xdr:to>
      <xdr:col>0</xdr:col>
      <xdr:colOff>2140585</xdr:colOff>
      <xdr:row>892</xdr:row>
      <xdr:rowOff>1796415</xdr:rowOff>
    </xdr:to>
    <xdr:pic>
      <xdr:nvPicPr>
        <xdr:cNvPr id="830" name="图片 829">
          <a:extLst>
            <a:ext uri="{FF2B5EF4-FFF2-40B4-BE49-F238E27FC236}">
              <a16:creationId xmlns:a16="http://schemas.microsoft.com/office/drawing/2014/main" id="{00000000-0008-0000-4400-00003E030000}"/>
            </a:ext>
          </a:extLst>
        </xdr:cNvPr>
        <xdr:cNvPicPr>
          <a:picLocks noChangeAspect="1"/>
        </xdr:cNvPicPr>
      </xdr:nvPicPr>
      <xdr:blipFill>
        <a:blip xmlns:r="http://schemas.openxmlformats.org/officeDocument/2006/relationships" r:embed="rId629"/>
        <a:stretch>
          <a:fillRect/>
        </a:stretch>
      </xdr:blipFill>
      <xdr:spPr>
        <a:xfrm>
          <a:off x="635" y="1650213870"/>
          <a:ext cx="2139950" cy="1507490"/>
        </a:xfrm>
        <a:prstGeom prst="rect">
          <a:avLst/>
        </a:prstGeom>
        <a:noFill/>
        <a:ln w="9525">
          <a:noFill/>
        </a:ln>
      </xdr:spPr>
    </xdr:pic>
    <xdr:clientData/>
  </xdr:twoCellAnchor>
  <xdr:twoCellAnchor editAs="oneCell">
    <xdr:from>
      <xdr:col>0</xdr:col>
      <xdr:colOff>9525</xdr:colOff>
      <xdr:row>891</xdr:row>
      <xdr:rowOff>266065</xdr:rowOff>
    </xdr:from>
    <xdr:to>
      <xdr:col>0</xdr:col>
      <xdr:colOff>2129155</xdr:colOff>
      <xdr:row>891</xdr:row>
      <xdr:rowOff>1743710</xdr:rowOff>
    </xdr:to>
    <xdr:pic>
      <xdr:nvPicPr>
        <xdr:cNvPr id="831" name="图片 830">
          <a:extLst>
            <a:ext uri="{FF2B5EF4-FFF2-40B4-BE49-F238E27FC236}">
              <a16:creationId xmlns:a16="http://schemas.microsoft.com/office/drawing/2014/main" id="{00000000-0008-0000-4400-00003F030000}"/>
            </a:ext>
          </a:extLst>
        </xdr:cNvPr>
        <xdr:cNvPicPr>
          <a:picLocks noChangeAspect="1"/>
        </xdr:cNvPicPr>
      </xdr:nvPicPr>
      <xdr:blipFill>
        <a:blip xmlns:r="http://schemas.openxmlformats.org/officeDocument/2006/relationships" r:embed="rId630"/>
        <a:stretch>
          <a:fillRect/>
        </a:stretch>
      </xdr:blipFill>
      <xdr:spPr>
        <a:xfrm>
          <a:off x="9525" y="1648286010"/>
          <a:ext cx="2119630" cy="1477645"/>
        </a:xfrm>
        <a:prstGeom prst="rect">
          <a:avLst/>
        </a:prstGeom>
        <a:noFill/>
        <a:ln w="9525">
          <a:noFill/>
        </a:ln>
      </xdr:spPr>
    </xdr:pic>
    <xdr:clientData/>
  </xdr:twoCellAnchor>
  <xdr:twoCellAnchor editAs="oneCell">
    <xdr:from>
      <xdr:col>0</xdr:col>
      <xdr:colOff>635</xdr:colOff>
      <xdr:row>893</xdr:row>
      <xdr:rowOff>189865</xdr:rowOff>
    </xdr:from>
    <xdr:to>
      <xdr:col>0</xdr:col>
      <xdr:colOff>2115820</xdr:colOff>
      <xdr:row>893</xdr:row>
      <xdr:rowOff>1584325</xdr:rowOff>
    </xdr:to>
    <xdr:pic>
      <xdr:nvPicPr>
        <xdr:cNvPr id="832" name="图片 831">
          <a:extLst>
            <a:ext uri="{FF2B5EF4-FFF2-40B4-BE49-F238E27FC236}">
              <a16:creationId xmlns:a16="http://schemas.microsoft.com/office/drawing/2014/main" id="{00000000-0008-0000-4400-000040030000}"/>
            </a:ext>
          </a:extLst>
        </xdr:cNvPr>
        <xdr:cNvPicPr>
          <a:picLocks noChangeAspect="1"/>
        </xdr:cNvPicPr>
      </xdr:nvPicPr>
      <xdr:blipFill>
        <a:blip xmlns:r="http://schemas.openxmlformats.org/officeDocument/2006/relationships" r:embed="rId631"/>
        <a:stretch>
          <a:fillRect/>
        </a:stretch>
      </xdr:blipFill>
      <xdr:spPr>
        <a:xfrm>
          <a:off x="635" y="1652019810"/>
          <a:ext cx="2115185" cy="1394460"/>
        </a:xfrm>
        <a:prstGeom prst="rect">
          <a:avLst/>
        </a:prstGeom>
        <a:noFill/>
        <a:ln w="9525">
          <a:noFill/>
        </a:ln>
      </xdr:spPr>
    </xdr:pic>
    <xdr:clientData/>
  </xdr:twoCellAnchor>
  <xdr:twoCellAnchor editAs="oneCell">
    <xdr:from>
      <xdr:col>0</xdr:col>
      <xdr:colOff>8890</xdr:colOff>
      <xdr:row>894</xdr:row>
      <xdr:rowOff>183515</xdr:rowOff>
    </xdr:from>
    <xdr:to>
      <xdr:col>0</xdr:col>
      <xdr:colOff>2082800</xdr:colOff>
      <xdr:row>894</xdr:row>
      <xdr:rowOff>1821815</xdr:rowOff>
    </xdr:to>
    <xdr:pic>
      <xdr:nvPicPr>
        <xdr:cNvPr id="834" name="图片 833">
          <a:extLst>
            <a:ext uri="{FF2B5EF4-FFF2-40B4-BE49-F238E27FC236}">
              <a16:creationId xmlns:a16="http://schemas.microsoft.com/office/drawing/2014/main" id="{00000000-0008-0000-4400-000042030000}"/>
            </a:ext>
          </a:extLst>
        </xdr:cNvPr>
        <xdr:cNvPicPr>
          <a:picLocks noChangeAspect="1"/>
        </xdr:cNvPicPr>
      </xdr:nvPicPr>
      <xdr:blipFill>
        <a:blip xmlns:r="http://schemas.openxmlformats.org/officeDocument/2006/relationships" r:embed="rId632"/>
        <a:stretch>
          <a:fillRect/>
        </a:stretch>
      </xdr:blipFill>
      <xdr:spPr>
        <a:xfrm>
          <a:off x="8890" y="1653918460"/>
          <a:ext cx="2073910" cy="1638300"/>
        </a:xfrm>
        <a:prstGeom prst="rect">
          <a:avLst/>
        </a:prstGeom>
        <a:noFill/>
        <a:ln w="9525">
          <a:noFill/>
        </a:ln>
      </xdr:spPr>
    </xdr:pic>
    <xdr:clientData/>
  </xdr:twoCellAnchor>
  <xdr:twoCellAnchor editAs="oneCell">
    <xdr:from>
      <xdr:col>0</xdr:col>
      <xdr:colOff>635</xdr:colOff>
      <xdr:row>895</xdr:row>
      <xdr:rowOff>113030</xdr:rowOff>
    </xdr:from>
    <xdr:to>
      <xdr:col>0</xdr:col>
      <xdr:colOff>2127250</xdr:colOff>
      <xdr:row>895</xdr:row>
      <xdr:rowOff>1790700</xdr:rowOff>
    </xdr:to>
    <xdr:pic>
      <xdr:nvPicPr>
        <xdr:cNvPr id="835" name="图片 834">
          <a:extLst>
            <a:ext uri="{FF2B5EF4-FFF2-40B4-BE49-F238E27FC236}">
              <a16:creationId xmlns:a16="http://schemas.microsoft.com/office/drawing/2014/main" id="{00000000-0008-0000-4400-000043030000}"/>
            </a:ext>
          </a:extLst>
        </xdr:cNvPr>
        <xdr:cNvPicPr>
          <a:picLocks noChangeAspect="1"/>
        </xdr:cNvPicPr>
      </xdr:nvPicPr>
      <xdr:blipFill>
        <a:blip xmlns:r="http://schemas.openxmlformats.org/officeDocument/2006/relationships" r:embed="rId633"/>
        <a:stretch>
          <a:fillRect/>
        </a:stretch>
      </xdr:blipFill>
      <xdr:spPr>
        <a:xfrm>
          <a:off x="635" y="1655752975"/>
          <a:ext cx="2126615" cy="1677670"/>
        </a:xfrm>
        <a:prstGeom prst="rect">
          <a:avLst/>
        </a:prstGeom>
        <a:noFill/>
        <a:ln w="9525">
          <a:noFill/>
        </a:ln>
      </xdr:spPr>
    </xdr:pic>
    <xdr:clientData/>
  </xdr:twoCellAnchor>
  <xdr:twoCellAnchor editAs="oneCell">
    <xdr:from>
      <xdr:col>0</xdr:col>
      <xdr:colOff>635</xdr:colOff>
      <xdr:row>896</xdr:row>
      <xdr:rowOff>170180</xdr:rowOff>
    </xdr:from>
    <xdr:to>
      <xdr:col>0</xdr:col>
      <xdr:colOff>2138680</xdr:colOff>
      <xdr:row>896</xdr:row>
      <xdr:rowOff>1699260</xdr:rowOff>
    </xdr:to>
    <xdr:pic>
      <xdr:nvPicPr>
        <xdr:cNvPr id="836" name="图片 835">
          <a:extLst>
            <a:ext uri="{FF2B5EF4-FFF2-40B4-BE49-F238E27FC236}">
              <a16:creationId xmlns:a16="http://schemas.microsoft.com/office/drawing/2014/main" id="{00000000-0008-0000-4400-000044030000}"/>
            </a:ext>
          </a:extLst>
        </xdr:cNvPr>
        <xdr:cNvPicPr>
          <a:picLocks noChangeAspect="1"/>
        </xdr:cNvPicPr>
      </xdr:nvPicPr>
      <xdr:blipFill>
        <a:blip xmlns:r="http://schemas.openxmlformats.org/officeDocument/2006/relationships" r:embed="rId634"/>
        <a:stretch>
          <a:fillRect/>
        </a:stretch>
      </xdr:blipFill>
      <xdr:spPr>
        <a:xfrm>
          <a:off x="635" y="1657715125"/>
          <a:ext cx="2138045" cy="1529080"/>
        </a:xfrm>
        <a:prstGeom prst="rect">
          <a:avLst/>
        </a:prstGeom>
        <a:noFill/>
        <a:ln w="9525">
          <a:noFill/>
        </a:ln>
      </xdr:spPr>
    </xdr:pic>
    <xdr:clientData/>
  </xdr:twoCellAnchor>
  <xdr:twoCellAnchor editAs="oneCell">
    <xdr:from>
      <xdr:col>0</xdr:col>
      <xdr:colOff>635</xdr:colOff>
      <xdr:row>897</xdr:row>
      <xdr:rowOff>185420</xdr:rowOff>
    </xdr:from>
    <xdr:to>
      <xdr:col>0</xdr:col>
      <xdr:colOff>2140585</xdr:colOff>
      <xdr:row>897</xdr:row>
      <xdr:rowOff>1632585</xdr:rowOff>
    </xdr:to>
    <xdr:pic>
      <xdr:nvPicPr>
        <xdr:cNvPr id="837" name="图片 836">
          <a:extLst>
            <a:ext uri="{FF2B5EF4-FFF2-40B4-BE49-F238E27FC236}">
              <a16:creationId xmlns:a16="http://schemas.microsoft.com/office/drawing/2014/main" id="{00000000-0008-0000-4400-000045030000}"/>
            </a:ext>
          </a:extLst>
        </xdr:cNvPr>
        <xdr:cNvPicPr>
          <a:picLocks noChangeAspect="1"/>
        </xdr:cNvPicPr>
      </xdr:nvPicPr>
      <xdr:blipFill>
        <a:blip xmlns:r="http://schemas.openxmlformats.org/officeDocument/2006/relationships" r:embed="rId635"/>
        <a:stretch>
          <a:fillRect/>
        </a:stretch>
      </xdr:blipFill>
      <xdr:spPr>
        <a:xfrm>
          <a:off x="635" y="1659635365"/>
          <a:ext cx="2139950" cy="1447165"/>
        </a:xfrm>
        <a:prstGeom prst="rect">
          <a:avLst/>
        </a:prstGeom>
        <a:noFill/>
        <a:ln w="9525">
          <a:noFill/>
        </a:ln>
      </xdr:spPr>
    </xdr:pic>
    <xdr:clientData/>
  </xdr:twoCellAnchor>
  <xdr:twoCellAnchor editAs="oneCell">
    <xdr:from>
      <xdr:col>0</xdr:col>
      <xdr:colOff>9525</xdr:colOff>
      <xdr:row>898</xdr:row>
      <xdr:rowOff>205740</xdr:rowOff>
    </xdr:from>
    <xdr:to>
      <xdr:col>0</xdr:col>
      <xdr:colOff>2146935</xdr:colOff>
      <xdr:row>898</xdr:row>
      <xdr:rowOff>1757045</xdr:rowOff>
    </xdr:to>
    <xdr:pic>
      <xdr:nvPicPr>
        <xdr:cNvPr id="838" name="图片 837">
          <a:extLst>
            <a:ext uri="{FF2B5EF4-FFF2-40B4-BE49-F238E27FC236}">
              <a16:creationId xmlns:a16="http://schemas.microsoft.com/office/drawing/2014/main" id="{00000000-0008-0000-4400-000046030000}"/>
            </a:ext>
          </a:extLst>
        </xdr:cNvPr>
        <xdr:cNvPicPr>
          <a:picLocks noChangeAspect="1"/>
        </xdr:cNvPicPr>
      </xdr:nvPicPr>
      <xdr:blipFill>
        <a:blip xmlns:r="http://schemas.openxmlformats.org/officeDocument/2006/relationships" r:embed="rId636"/>
        <a:stretch>
          <a:fillRect/>
        </a:stretch>
      </xdr:blipFill>
      <xdr:spPr>
        <a:xfrm>
          <a:off x="9525" y="1661560685"/>
          <a:ext cx="2137410" cy="1551305"/>
        </a:xfrm>
        <a:prstGeom prst="rect">
          <a:avLst/>
        </a:prstGeom>
        <a:noFill/>
        <a:ln w="9525">
          <a:noFill/>
        </a:ln>
      </xdr:spPr>
    </xdr:pic>
    <xdr:clientData/>
  </xdr:twoCellAnchor>
  <xdr:twoCellAnchor editAs="oneCell">
    <xdr:from>
      <xdr:col>0</xdr:col>
      <xdr:colOff>635</xdr:colOff>
      <xdr:row>908</xdr:row>
      <xdr:rowOff>296545</xdr:rowOff>
    </xdr:from>
    <xdr:to>
      <xdr:col>0</xdr:col>
      <xdr:colOff>2127250</xdr:colOff>
      <xdr:row>908</xdr:row>
      <xdr:rowOff>1636395</xdr:rowOff>
    </xdr:to>
    <xdr:pic>
      <xdr:nvPicPr>
        <xdr:cNvPr id="842" name="图片 841">
          <a:extLst>
            <a:ext uri="{FF2B5EF4-FFF2-40B4-BE49-F238E27FC236}">
              <a16:creationId xmlns:a16="http://schemas.microsoft.com/office/drawing/2014/main" id="{00000000-0008-0000-4400-00004A030000}"/>
            </a:ext>
          </a:extLst>
        </xdr:cNvPr>
        <xdr:cNvPicPr>
          <a:picLocks noChangeAspect="1"/>
        </xdr:cNvPicPr>
      </xdr:nvPicPr>
      <xdr:blipFill>
        <a:blip xmlns:r="http://schemas.openxmlformats.org/officeDocument/2006/relationships" r:embed="rId637"/>
        <a:stretch>
          <a:fillRect/>
        </a:stretch>
      </xdr:blipFill>
      <xdr:spPr>
        <a:xfrm>
          <a:off x="635" y="1680828490"/>
          <a:ext cx="2126615" cy="1339850"/>
        </a:xfrm>
        <a:prstGeom prst="rect">
          <a:avLst/>
        </a:prstGeom>
        <a:noFill/>
        <a:ln w="9525">
          <a:noFill/>
        </a:ln>
      </xdr:spPr>
    </xdr:pic>
    <xdr:clientData/>
  </xdr:twoCellAnchor>
  <xdr:twoCellAnchor editAs="oneCell">
    <xdr:from>
      <xdr:col>0</xdr:col>
      <xdr:colOff>55880</xdr:colOff>
      <xdr:row>909</xdr:row>
      <xdr:rowOff>55245</xdr:rowOff>
    </xdr:from>
    <xdr:to>
      <xdr:col>0</xdr:col>
      <xdr:colOff>2114550</xdr:colOff>
      <xdr:row>909</xdr:row>
      <xdr:rowOff>1849755</xdr:rowOff>
    </xdr:to>
    <xdr:pic>
      <xdr:nvPicPr>
        <xdr:cNvPr id="843" name="图片 842">
          <a:extLst>
            <a:ext uri="{FF2B5EF4-FFF2-40B4-BE49-F238E27FC236}">
              <a16:creationId xmlns:a16="http://schemas.microsoft.com/office/drawing/2014/main" id="{00000000-0008-0000-4400-00004B030000}"/>
            </a:ext>
          </a:extLst>
        </xdr:cNvPr>
        <xdr:cNvPicPr>
          <a:picLocks noChangeAspect="1"/>
        </xdr:cNvPicPr>
      </xdr:nvPicPr>
      <xdr:blipFill>
        <a:blip xmlns:r="http://schemas.openxmlformats.org/officeDocument/2006/relationships" r:embed="rId638"/>
        <a:stretch>
          <a:fillRect/>
        </a:stretch>
      </xdr:blipFill>
      <xdr:spPr>
        <a:xfrm>
          <a:off x="55880" y="1682492190"/>
          <a:ext cx="2058670" cy="1794510"/>
        </a:xfrm>
        <a:prstGeom prst="rect">
          <a:avLst/>
        </a:prstGeom>
        <a:noFill/>
        <a:ln w="9525">
          <a:noFill/>
        </a:ln>
      </xdr:spPr>
    </xdr:pic>
    <xdr:clientData/>
  </xdr:twoCellAnchor>
  <xdr:twoCellAnchor editAs="oneCell">
    <xdr:from>
      <xdr:col>0</xdr:col>
      <xdr:colOff>9525</xdr:colOff>
      <xdr:row>910</xdr:row>
      <xdr:rowOff>270510</xdr:rowOff>
    </xdr:from>
    <xdr:to>
      <xdr:col>0</xdr:col>
      <xdr:colOff>2159635</xdr:colOff>
      <xdr:row>910</xdr:row>
      <xdr:rowOff>1743710</xdr:rowOff>
    </xdr:to>
    <xdr:pic>
      <xdr:nvPicPr>
        <xdr:cNvPr id="844" name="图片 843">
          <a:extLst>
            <a:ext uri="{FF2B5EF4-FFF2-40B4-BE49-F238E27FC236}">
              <a16:creationId xmlns:a16="http://schemas.microsoft.com/office/drawing/2014/main" id="{00000000-0008-0000-4400-00004C030000}"/>
            </a:ext>
          </a:extLst>
        </xdr:cNvPr>
        <xdr:cNvPicPr>
          <a:picLocks noChangeAspect="1"/>
        </xdr:cNvPicPr>
      </xdr:nvPicPr>
      <xdr:blipFill>
        <a:blip xmlns:r="http://schemas.openxmlformats.org/officeDocument/2006/relationships" r:embed="rId639"/>
        <a:stretch>
          <a:fillRect/>
        </a:stretch>
      </xdr:blipFill>
      <xdr:spPr>
        <a:xfrm>
          <a:off x="9525" y="1684612455"/>
          <a:ext cx="2150110" cy="1473200"/>
        </a:xfrm>
        <a:prstGeom prst="rect">
          <a:avLst/>
        </a:prstGeom>
        <a:noFill/>
        <a:ln w="9525">
          <a:noFill/>
        </a:ln>
      </xdr:spPr>
    </xdr:pic>
    <xdr:clientData/>
  </xdr:twoCellAnchor>
  <xdr:twoCellAnchor editAs="oneCell">
    <xdr:from>
      <xdr:col>0</xdr:col>
      <xdr:colOff>635</xdr:colOff>
      <xdr:row>741</xdr:row>
      <xdr:rowOff>182245</xdr:rowOff>
    </xdr:from>
    <xdr:to>
      <xdr:col>0</xdr:col>
      <xdr:colOff>2139950</xdr:colOff>
      <xdr:row>741</xdr:row>
      <xdr:rowOff>1762760</xdr:rowOff>
    </xdr:to>
    <xdr:pic>
      <xdr:nvPicPr>
        <xdr:cNvPr id="846" name="图片 845">
          <a:extLst>
            <a:ext uri="{FF2B5EF4-FFF2-40B4-BE49-F238E27FC236}">
              <a16:creationId xmlns:a16="http://schemas.microsoft.com/office/drawing/2014/main" id="{00000000-0008-0000-4400-00004E030000}"/>
            </a:ext>
          </a:extLst>
        </xdr:cNvPr>
        <xdr:cNvPicPr>
          <a:picLocks noChangeAspect="1"/>
        </xdr:cNvPicPr>
      </xdr:nvPicPr>
      <xdr:blipFill>
        <a:blip xmlns:r="http://schemas.openxmlformats.org/officeDocument/2006/relationships" r:embed="rId640"/>
        <a:stretch>
          <a:fillRect/>
        </a:stretch>
      </xdr:blipFill>
      <xdr:spPr>
        <a:xfrm>
          <a:off x="635" y="1365436690"/>
          <a:ext cx="2139315" cy="1580515"/>
        </a:xfrm>
        <a:prstGeom prst="rect">
          <a:avLst/>
        </a:prstGeom>
        <a:noFill/>
        <a:ln w="9525">
          <a:noFill/>
        </a:ln>
      </xdr:spPr>
    </xdr:pic>
    <xdr:clientData/>
  </xdr:twoCellAnchor>
  <xdr:twoCellAnchor editAs="oneCell">
    <xdr:from>
      <xdr:col>0</xdr:col>
      <xdr:colOff>14605</xdr:colOff>
      <xdr:row>743</xdr:row>
      <xdr:rowOff>48260</xdr:rowOff>
    </xdr:from>
    <xdr:to>
      <xdr:col>0</xdr:col>
      <xdr:colOff>2116455</xdr:colOff>
      <xdr:row>743</xdr:row>
      <xdr:rowOff>1844675</xdr:rowOff>
    </xdr:to>
    <xdr:pic>
      <xdr:nvPicPr>
        <xdr:cNvPr id="847" name="图片 846">
          <a:extLst>
            <a:ext uri="{FF2B5EF4-FFF2-40B4-BE49-F238E27FC236}">
              <a16:creationId xmlns:a16="http://schemas.microsoft.com/office/drawing/2014/main" id="{00000000-0008-0000-4400-00004F030000}"/>
            </a:ext>
          </a:extLst>
        </xdr:cNvPr>
        <xdr:cNvPicPr>
          <a:picLocks noChangeAspect="1"/>
        </xdr:cNvPicPr>
      </xdr:nvPicPr>
      <xdr:blipFill>
        <a:blip xmlns:r="http://schemas.openxmlformats.org/officeDocument/2006/relationships" r:embed="rId641"/>
        <a:stretch>
          <a:fillRect/>
        </a:stretch>
      </xdr:blipFill>
      <xdr:spPr>
        <a:xfrm>
          <a:off x="14605" y="1369112705"/>
          <a:ext cx="2101850" cy="1796415"/>
        </a:xfrm>
        <a:prstGeom prst="rect">
          <a:avLst/>
        </a:prstGeom>
        <a:noFill/>
        <a:ln w="9525">
          <a:noFill/>
        </a:ln>
      </xdr:spPr>
    </xdr:pic>
    <xdr:clientData/>
  </xdr:twoCellAnchor>
  <xdr:twoCellAnchor editAs="oneCell">
    <xdr:from>
      <xdr:col>0</xdr:col>
      <xdr:colOff>635</xdr:colOff>
      <xdr:row>745</xdr:row>
      <xdr:rowOff>205740</xdr:rowOff>
    </xdr:from>
    <xdr:to>
      <xdr:col>0</xdr:col>
      <xdr:colOff>2112010</xdr:colOff>
      <xdr:row>745</xdr:row>
      <xdr:rowOff>1748155</xdr:rowOff>
    </xdr:to>
    <xdr:pic>
      <xdr:nvPicPr>
        <xdr:cNvPr id="848" name="图片 847">
          <a:extLst>
            <a:ext uri="{FF2B5EF4-FFF2-40B4-BE49-F238E27FC236}">
              <a16:creationId xmlns:a16="http://schemas.microsoft.com/office/drawing/2014/main" id="{00000000-0008-0000-4400-000050030000}"/>
            </a:ext>
          </a:extLst>
        </xdr:cNvPr>
        <xdr:cNvPicPr>
          <a:picLocks noChangeAspect="1"/>
        </xdr:cNvPicPr>
      </xdr:nvPicPr>
      <xdr:blipFill>
        <a:blip xmlns:r="http://schemas.openxmlformats.org/officeDocument/2006/relationships" r:embed="rId642"/>
        <a:stretch>
          <a:fillRect/>
        </a:stretch>
      </xdr:blipFill>
      <xdr:spPr>
        <a:xfrm>
          <a:off x="635" y="1373080185"/>
          <a:ext cx="2111375" cy="1542415"/>
        </a:xfrm>
        <a:prstGeom prst="rect">
          <a:avLst/>
        </a:prstGeom>
        <a:noFill/>
        <a:ln w="9525">
          <a:noFill/>
        </a:ln>
      </xdr:spPr>
    </xdr:pic>
    <xdr:clientData/>
  </xdr:twoCellAnchor>
  <xdr:twoCellAnchor editAs="oneCell">
    <xdr:from>
      <xdr:col>0</xdr:col>
      <xdr:colOff>635</xdr:colOff>
      <xdr:row>742</xdr:row>
      <xdr:rowOff>161290</xdr:rowOff>
    </xdr:from>
    <xdr:to>
      <xdr:col>0</xdr:col>
      <xdr:colOff>2152015</xdr:colOff>
      <xdr:row>742</xdr:row>
      <xdr:rowOff>1783080</xdr:rowOff>
    </xdr:to>
    <xdr:pic>
      <xdr:nvPicPr>
        <xdr:cNvPr id="849" name="图片 848">
          <a:extLst>
            <a:ext uri="{FF2B5EF4-FFF2-40B4-BE49-F238E27FC236}">
              <a16:creationId xmlns:a16="http://schemas.microsoft.com/office/drawing/2014/main" id="{00000000-0008-0000-4400-000051030000}"/>
            </a:ext>
          </a:extLst>
        </xdr:cNvPr>
        <xdr:cNvPicPr>
          <a:picLocks noChangeAspect="1"/>
        </xdr:cNvPicPr>
      </xdr:nvPicPr>
      <xdr:blipFill>
        <a:blip xmlns:r="http://schemas.openxmlformats.org/officeDocument/2006/relationships" r:embed="rId643"/>
        <a:stretch>
          <a:fillRect/>
        </a:stretch>
      </xdr:blipFill>
      <xdr:spPr>
        <a:xfrm>
          <a:off x="635" y="1367320735"/>
          <a:ext cx="2151380" cy="1621790"/>
        </a:xfrm>
        <a:prstGeom prst="rect">
          <a:avLst/>
        </a:prstGeom>
        <a:noFill/>
        <a:ln w="9525">
          <a:noFill/>
        </a:ln>
      </xdr:spPr>
    </xdr:pic>
    <xdr:clientData/>
  </xdr:twoCellAnchor>
  <xdr:twoCellAnchor editAs="oneCell">
    <xdr:from>
      <xdr:col>0</xdr:col>
      <xdr:colOff>635</xdr:colOff>
      <xdr:row>744</xdr:row>
      <xdr:rowOff>213360</xdr:rowOff>
    </xdr:from>
    <xdr:to>
      <xdr:col>0</xdr:col>
      <xdr:colOff>2132330</xdr:colOff>
      <xdr:row>744</xdr:row>
      <xdr:rowOff>1674495</xdr:rowOff>
    </xdr:to>
    <xdr:pic>
      <xdr:nvPicPr>
        <xdr:cNvPr id="850" name="图片 849">
          <a:extLst>
            <a:ext uri="{FF2B5EF4-FFF2-40B4-BE49-F238E27FC236}">
              <a16:creationId xmlns:a16="http://schemas.microsoft.com/office/drawing/2014/main" id="{00000000-0008-0000-4400-000052030000}"/>
            </a:ext>
          </a:extLst>
        </xdr:cNvPr>
        <xdr:cNvPicPr>
          <a:picLocks noChangeAspect="1"/>
        </xdr:cNvPicPr>
      </xdr:nvPicPr>
      <xdr:blipFill>
        <a:blip xmlns:r="http://schemas.openxmlformats.org/officeDocument/2006/relationships" r:embed="rId644"/>
        <a:stretch>
          <a:fillRect/>
        </a:stretch>
      </xdr:blipFill>
      <xdr:spPr>
        <a:xfrm>
          <a:off x="635" y="1371182805"/>
          <a:ext cx="2131695" cy="1461135"/>
        </a:xfrm>
        <a:prstGeom prst="rect">
          <a:avLst/>
        </a:prstGeom>
        <a:noFill/>
        <a:ln w="9525">
          <a:noFill/>
        </a:ln>
      </xdr:spPr>
    </xdr:pic>
    <xdr:clientData/>
  </xdr:twoCellAnchor>
  <xdr:twoCellAnchor editAs="oneCell">
    <xdr:from>
      <xdr:col>0</xdr:col>
      <xdr:colOff>635</xdr:colOff>
      <xdr:row>750</xdr:row>
      <xdr:rowOff>286385</xdr:rowOff>
    </xdr:from>
    <xdr:to>
      <xdr:col>0</xdr:col>
      <xdr:colOff>2115820</xdr:colOff>
      <xdr:row>750</xdr:row>
      <xdr:rowOff>1661160</xdr:rowOff>
    </xdr:to>
    <xdr:pic>
      <xdr:nvPicPr>
        <xdr:cNvPr id="855" name="图片 854">
          <a:extLst>
            <a:ext uri="{FF2B5EF4-FFF2-40B4-BE49-F238E27FC236}">
              <a16:creationId xmlns:a16="http://schemas.microsoft.com/office/drawing/2014/main" id="{00000000-0008-0000-4400-000057030000}"/>
            </a:ext>
          </a:extLst>
        </xdr:cNvPr>
        <xdr:cNvPicPr>
          <a:picLocks noChangeAspect="1"/>
        </xdr:cNvPicPr>
      </xdr:nvPicPr>
      <xdr:blipFill>
        <a:blip xmlns:r="http://schemas.openxmlformats.org/officeDocument/2006/relationships" r:embed="rId645"/>
        <a:stretch>
          <a:fillRect/>
        </a:stretch>
      </xdr:blipFill>
      <xdr:spPr>
        <a:xfrm>
          <a:off x="635" y="1382685830"/>
          <a:ext cx="2115185" cy="1374775"/>
        </a:xfrm>
        <a:prstGeom prst="rect">
          <a:avLst/>
        </a:prstGeom>
        <a:noFill/>
        <a:ln w="9525">
          <a:noFill/>
        </a:ln>
      </xdr:spPr>
    </xdr:pic>
    <xdr:clientData/>
  </xdr:twoCellAnchor>
  <xdr:twoCellAnchor editAs="oneCell">
    <xdr:from>
      <xdr:col>0</xdr:col>
      <xdr:colOff>9525</xdr:colOff>
      <xdr:row>739</xdr:row>
      <xdr:rowOff>131445</xdr:rowOff>
    </xdr:from>
    <xdr:to>
      <xdr:col>0</xdr:col>
      <xdr:colOff>2139950</xdr:colOff>
      <xdr:row>739</xdr:row>
      <xdr:rowOff>1801495</xdr:rowOff>
    </xdr:to>
    <xdr:pic>
      <xdr:nvPicPr>
        <xdr:cNvPr id="867" name="图片 866">
          <a:extLst>
            <a:ext uri="{FF2B5EF4-FFF2-40B4-BE49-F238E27FC236}">
              <a16:creationId xmlns:a16="http://schemas.microsoft.com/office/drawing/2014/main" id="{00000000-0008-0000-4400-000063030000}"/>
            </a:ext>
          </a:extLst>
        </xdr:cNvPr>
        <xdr:cNvPicPr>
          <a:picLocks noChangeAspect="1"/>
        </xdr:cNvPicPr>
      </xdr:nvPicPr>
      <xdr:blipFill>
        <a:blip xmlns:r="http://schemas.openxmlformats.org/officeDocument/2006/relationships" r:embed="rId646"/>
        <a:stretch>
          <a:fillRect/>
        </a:stretch>
      </xdr:blipFill>
      <xdr:spPr>
        <a:xfrm>
          <a:off x="9525" y="1361575890"/>
          <a:ext cx="2130425" cy="1670050"/>
        </a:xfrm>
        <a:prstGeom prst="rect">
          <a:avLst/>
        </a:prstGeom>
        <a:noFill/>
        <a:ln w="9525">
          <a:noFill/>
        </a:ln>
      </xdr:spPr>
    </xdr:pic>
    <xdr:clientData/>
  </xdr:twoCellAnchor>
  <xdr:twoCellAnchor editAs="oneCell">
    <xdr:from>
      <xdr:col>0</xdr:col>
      <xdr:colOff>9525</xdr:colOff>
      <xdr:row>740</xdr:row>
      <xdr:rowOff>76200</xdr:rowOff>
    </xdr:from>
    <xdr:to>
      <xdr:col>0</xdr:col>
      <xdr:colOff>2129790</xdr:colOff>
      <xdr:row>740</xdr:row>
      <xdr:rowOff>1806575</xdr:rowOff>
    </xdr:to>
    <xdr:pic>
      <xdr:nvPicPr>
        <xdr:cNvPr id="868" name="图片 867">
          <a:extLst>
            <a:ext uri="{FF2B5EF4-FFF2-40B4-BE49-F238E27FC236}">
              <a16:creationId xmlns:a16="http://schemas.microsoft.com/office/drawing/2014/main" id="{00000000-0008-0000-4400-000064030000}"/>
            </a:ext>
          </a:extLst>
        </xdr:cNvPr>
        <xdr:cNvPicPr>
          <a:picLocks noChangeAspect="1"/>
        </xdr:cNvPicPr>
      </xdr:nvPicPr>
      <xdr:blipFill>
        <a:blip xmlns:r="http://schemas.openxmlformats.org/officeDocument/2006/relationships" r:embed="rId647"/>
        <a:stretch>
          <a:fillRect/>
        </a:stretch>
      </xdr:blipFill>
      <xdr:spPr>
        <a:xfrm>
          <a:off x="9525" y="1363425645"/>
          <a:ext cx="2120265" cy="1730375"/>
        </a:xfrm>
        <a:prstGeom prst="rect">
          <a:avLst/>
        </a:prstGeom>
        <a:noFill/>
        <a:ln w="9525">
          <a:noFill/>
        </a:ln>
      </xdr:spPr>
    </xdr:pic>
    <xdr:clientData/>
  </xdr:twoCellAnchor>
  <xdr:twoCellAnchor editAs="oneCell">
    <xdr:from>
      <xdr:col>0</xdr:col>
      <xdr:colOff>635</xdr:colOff>
      <xdr:row>915</xdr:row>
      <xdr:rowOff>219710</xdr:rowOff>
    </xdr:from>
    <xdr:to>
      <xdr:col>0</xdr:col>
      <xdr:colOff>2150745</xdr:colOff>
      <xdr:row>915</xdr:row>
      <xdr:rowOff>1720215</xdr:rowOff>
    </xdr:to>
    <xdr:pic>
      <xdr:nvPicPr>
        <xdr:cNvPr id="852" name="图片 851">
          <a:extLst>
            <a:ext uri="{FF2B5EF4-FFF2-40B4-BE49-F238E27FC236}">
              <a16:creationId xmlns:a16="http://schemas.microsoft.com/office/drawing/2014/main" id="{00000000-0008-0000-4400-000054030000}"/>
            </a:ext>
          </a:extLst>
        </xdr:cNvPr>
        <xdr:cNvPicPr>
          <a:picLocks noChangeAspect="1"/>
        </xdr:cNvPicPr>
      </xdr:nvPicPr>
      <xdr:blipFill>
        <a:blip xmlns:r="http://schemas.openxmlformats.org/officeDocument/2006/relationships" r:embed="rId648"/>
        <a:stretch>
          <a:fillRect/>
        </a:stretch>
      </xdr:blipFill>
      <xdr:spPr>
        <a:xfrm>
          <a:off x="635" y="1692181655"/>
          <a:ext cx="2150110" cy="1500505"/>
        </a:xfrm>
        <a:prstGeom prst="rect">
          <a:avLst/>
        </a:prstGeom>
        <a:noFill/>
        <a:ln w="9525">
          <a:noFill/>
        </a:ln>
      </xdr:spPr>
    </xdr:pic>
    <xdr:clientData/>
  </xdr:twoCellAnchor>
  <xdr:twoCellAnchor editAs="oneCell">
    <xdr:from>
      <xdr:col>0</xdr:col>
      <xdr:colOff>369570</xdr:colOff>
      <xdr:row>911</xdr:row>
      <xdr:rowOff>53340</xdr:rowOff>
    </xdr:from>
    <xdr:to>
      <xdr:col>0</xdr:col>
      <xdr:colOff>1917700</xdr:colOff>
      <xdr:row>911</xdr:row>
      <xdr:rowOff>1845310</xdr:rowOff>
    </xdr:to>
    <xdr:pic>
      <xdr:nvPicPr>
        <xdr:cNvPr id="853" name="图片 852">
          <a:extLst>
            <a:ext uri="{FF2B5EF4-FFF2-40B4-BE49-F238E27FC236}">
              <a16:creationId xmlns:a16="http://schemas.microsoft.com/office/drawing/2014/main" id="{00000000-0008-0000-4400-000055030000}"/>
            </a:ext>
          </a:extLst>
        </xdr:cNvPr>
        <xdr:cNvPicPr>
          <a:picLocks noChangeAspect="1"/>
        </xdr:cNvPicPr>
      </xdr:nvPicPr>
      <xdr:blipFill>
        <a:blip xmlns:r="http://schemas.openxmlformats.org/officeDocument/2006/relationships" r:embed="rId649"/>
        <a:stretch>
          <a:fillRect/>
        </a:stretch>
      </xdr:blipFill>
      <xdr:spPr>
        <a:xfrm>
          <a:off x="369570" y="1686300285"/>
          <a:ext cx="1548130" cy="1791970"/>
        </a:xfrm>
        <a:prstGeom prst="rect">
          <a:avLst/>
        </a:prstGeom>
        <a:noFill/>
        <a:ln w="9525">
          <a:noFill/>
        </a:ln>
      </xdr:spPr>
    </xdr:pic>
    <xdr:clientData/>
  </xdr:twoCellAnchor>
  <xdr:twoCellAnchor editAs="oneCell">
    <xdr:from>
      <xdr:col>0</xdr:col>
      <xdr:colOff>9525</xdr:colOff>
      <xdr:row>914</xdr:row>
      <xdr:rowOff>212725</xdr:rowOff>
    </xdr:from>
    <xdr:to>
      <xdr:col>0</xdr:col>
      <xdr:colOff>2137410</xdr:colOff>
      <xdr:row>914</xdr:row>
      <xdr:rowOff>1712595</xdr:rowOff>
    </xdr:to>
    <xdr:pic>
      <xdr:nvPicPr>
        <xdr:cNvPr id="856" name="图片 855">
          <a:extLst>
            <a:ext uri="{FF2B5EF4-FFF2-40B4-BE49-F238E27FC236}">
              <a16:creationId xmlns:a16="http://schemas.microsoft.com/office/drawing/2014/main" id="{00000000-0008-0000-4400-000058030000}"/>
            </a:ext>
          </a:extLst>
        </xdr:cNvPr>
        <xdr:cNvPicPr>
          <a:picLocks noChangeAspect="1"/>
        </xdr:cNvPicPr>
      </xdr:nvPicPr>
      <xdr:blipFill>
        <a:blip xmlns:r="http://schemas.openxmlformats.org/officeDocument/2006/relationships" r:embed="rId650"/>
        <a:stretch>
          <a:fillRect/>
        </a:stretch>
      </xdr:blipFill>
      <xdr:spPr>
        <a:xfrm>
          <a:off x="9525" y="1690269670"/>
          <a:ext cx="2127885" cy="1499870"/>
        </a:xfrm>
        <a:prstGeom prst="rect">
          <a:avLst/>
        </a:prstGeom>
        <a:noFill/>
        <a:ln w="9525">
          <a:noFill/>
        </a:ln>
      </xdr:spPr>
    </xdr:pic>
    <xdr:clientData/>
  </xdr:twoCellAnchor>
  <xdr:twoCellAnchor editAs="oneCell">
    <xdr:from>
      <xdr:col>0</xdr:col>
      <xdr:colOff>9525</xdr:colOff>
      <xdr:row>918</xdr:row>
      <xdr:rowOff>183515</xdr:rowOff>
    </xdr:from>
    <xdr:to>
      <xdr:col>0</xdr:col>
      <xdr:colOff>2136140</xdr:colOff>
      <xdr:row>918</xdr:row>
      <xdr:rowOff>1758315</xdr:rowOff>
    </xdr:to>
    <xdr:pic>
      <xdr:nvPicPr>
        <xdr:cNvPr id="857" name="图片 856">
          <a:extLst>
            <a:ext uri="{FF2B5EF4-FFF2-40B4-BE49-F238E27FC236}">
              <a16:creationId xmlns:a16="http://schemas.microsoft.com/office/drawing/2014/main" id="{00000000-0008-0000-4400-000059030000}"/>
            </a:ext>
          </a:extLst>
        </xdr:cNvPr>
        <xdr:cNvPicPr>
          <a:picLocks noChangeAspect="1"/>
        </xdr:cNvPicPr>
      </xdr:nvPicPr>
      <xdr:blipFill>
        <a:blip xmlns:r="http://schemas.openxmlformats.org/officeDocument/2006/relationships" r:embed="rId651"/>
        <a:stretch>
          <a:fillRect/>
        </a:stretch>
      </xdr:blipFill>
      <xdr:spPr>
        <a:xfrm>
          <a:off x="9525" y="1697860460"/>
          <a:ext cx="2126615" cy="1574800"/>
        </a:xfrm>
        <a:prstGeom prst="rect">
          <a:avLst/>
        </a:prstGeom>
        <a:noFill/>
        <a:ln w="9525">
          <a:noFill/>
        </a:ln>
      </xdr:spPr>
    </xdr:pic>
    <xdr:clientData/>
  </xdr:twoCellAnchor>
  <xdr:twoCellAnchor editAs="oneCell">
    <xdr:from>
      <xdr:col>0</xdr:col>
      <xdr:colOff>635</xdr:colOff>
      <xdr:row>917</xdr:row>
      <xdr:rowOff>233045</xdr:rowOff>
    </xdr:from>
    <xdr:to>
      <xdr:col>0</xdr:col>
      <xdr:colOff>2123440</xdr:colOff>
      <xdr:row>917</xdr:row>
      <xdr:rowOff>1727200</xdr:rowOff>
    </xdr:to>
    <xdr:pic>
      <xdr:nvPicPr>
        <xdr:cNvPr id="858" name="图片 857">
          <a:extLst>
            <a:ext uri="{FF2B5EF4-FFF2-40B4-BE49-F238E27FC236}">
              <a16:creationId xmlns:a16="http://schemas.microsoft.com/office/drawing/2014/main" id="{00000000-0008-0000-4400-00005A030000}"/>
            </a:ext>
          </a:extLst>
        </xdr:cNvPr>
        <xdr:cNvPicPr>
          <a:picLocks noChangeAspect="1"/>
        </xdr:cNvPicPr>
      </xdr:nvPicPr>
      <xdr:blipFill>
        <a:blip xmlns:r="http://schemas.openxmlformats.org/officeDocument/2006/relationships" r:embed="rId652"/>
        <a:stretch>
          <a:fillRect/>
        </a:stretch>
      </xdr:blipFill>
      <xdr:spPr>
        <a:xfrm>
          <a:off x="635" y="1696004990"/>
          <a:ext cx="2122805" cy="1494155"/>
        </a:xfrm>
        <a:prstGeom prst="rect">
          <a:avLst/>
        </a:prstGeom>
        <a:noFill/>
        <a:ln w="9525">
          <a:noFill/>
        </a:ln>
      </xdr:spPr>
    </xdr:pic>
    <xdr:clientData/>
  </xdr:twoCellAnchor>
  <xdr:twoCellAnchor editAs="oneCell">
    <xdr:from>
      <xdr:col>0</xdr:col>
      <xdr:colOff>9525</xdr:colOff>
      <xdr:row>919</xdr:row>
      <xdr:rowOff>140335</xdr:rowOff>
    </xdr:from>
    <xdr:to>
      <xdr:col>0</xdr:col>
      <xdr:colOff>2118360</xdr:colOff>
      <xdr:row>919</xdr:row>
      <xdr:rowOff>1809750</xdr:rowOff>
    </xdr:to>
    <xdr:pic>
      <xdr:nvPicPr>
        <xdr:cNvPr id="859" name="图片 858">
          <a:extLst>
            <a:ext uri="{FF2B5EF4-FFF2-40B4-BE49-F238E27FC236}">
              <a16:creationId xmlns:a16="http://schemas.microsoft.com/office/drawing/2014/main" id="{00000000-0008-0000-4400-00005B030000}"/>
            </a:ext>
          </a:extLst>
        </xdr:cNvPr>
        <xdr:cNvPicPr>
          <a:picLocks noChangeAspect="1"/>
        </xdr:cNvPicPr>
      </xdr:nvPicPr>
      <xdr:blipFill>
        <a:blip xmlns:r="http://schemas.openxmlformats.org/officeDocument/2006/relationships" r:embed="rId653"/>
        <a:stretch>
          <a:fillRect/>
        </a:stretch>
      </xdr:blipFill>
      <xdr:spPr>
        <a:xfrm>
          <a:off x="9525" y="1699722280"/>
          <a:ext cx="2108835" cy="1669415"/>
        </a:xfrm>
        <a:prstGeom prst="rect">
          <a:avLst/>
        </a:prstGeom>
        <a:noFill/>
        <a:ln w="9525">
          <a:noFill/>
        </a:ln>
      </xdr:spPr>
    </xdr:pic>
    <xdr:clientData/>
  </xdr:twoCellAnchor>
  <xdr:twoCellAnchor editAs="oneCell">
    <xdr:from>
      <xdr:col>0</xdr:col>
      <xdr:colOff>9525</xdr:colOff>
      <xdr:row>920</xdr:row>
      <xdr:rowOff>247015</xdr:rowOff>
    </xdr:from>
    <xdr:to>
      <xdr:col>0</xdr:col>
      <xdr:colOff>2137410</xdr:colOff>
      <xdr:row>920</xdr:row>
      <xdr:rowOff>1715135</xdr:rowOff>
    </xdr:to>
    <xdr:pic>
      <xdr:nvPicPr>
        <xdr:cNvPr id="860" name="图片 859">
          <a:extLst>
            <a:ext uri="{FF2B5EF4-FFF2-40B4-BE49-F238E27FC236}">
              <a16:creationId xmlns:a16="http://schemas.microsoft.com/office/drawing/2014/main" id="{00000000-0008-0000-4400-00005C030000}"/>
            </a:ext>
          </a:extLst>
        </xdr:cNvPr>
        <xdr:cNvPicPr>
          <a:picLocks noChangeAspect="1"/>
        </xdr:cNvPicPr>
      </xdr:nvPicPr>
      <xdr:blipFill>
        <a:blip xmlns:r="http://schemas.openxmlformats.org/officeDocument/2006/relationships" r:embed="rId654"/>
        <a:stretch>
          <a:fillRect/>
        </a:stretch>
      </xdr:blipFill>
      <xdr:spPr>
        <a:xfrm>
          <a:off x="9525" y="1701733960"/>
          <a:ext cx="2127885" cy="1468120"/>
        </a:xfrm>
        <a:prstGeom prst="rect">
          <a:avLst/>
        </a:prstGeom>
        <a:noFill/>
        <a:ln w="9525">
          <a:noFill/>
        </a:ln>
      </xdr:spPr>
    </xdr:pic>
    <xdr:clientData/>
  </xdr:twoCellAnchor>
  <xdr:twoCellAnchor editAs="oneCell">
    <xdr:from>
      <xdr:col>0</xdr:col>
      <xdr:colOff>26670</xdr:colOff>
      <xdr:row>916</xdr:row>
      <xdr:rowOff>324485</xdr:rowOff>
    </xdr:from>
    <xdr:to>
      <xdr:col>0</xdr:col>
      <xdr:colOff>2153920</xdr:colOff>
      <xdr:row>916</xdr:row>
      <xdr:rowOff>1680210</xdr:rowOff>
    </xdr:to>
    <xdr:pic>
      <xdr:nvPicPr>
        <xdr:cNvPr id="862" name="图片 861">
          <a:extLst>
            <a:ext uri="{FF2B5EF4-FFF2-40B4-BE49-F238E27FC236}">
              <a16:creationId xmlns:a16="http://schemas.microsoft.com/office/drawing/2014/main" id="{00000000-0008-0000-4400-00005E030000}"/>
            </a:ext>
          </a:extLst>
        </xdr:cNvPr>
        <xdr:cNvPicPr>
          <a:picLocks noChangeAspect="1"/>
        </xdr:cNvPicPr>
      </xdr:nvPicPr>
      <xdr:blipFill>
        <a:blip xmlns:r="http://schemas.openxmlformats.org/officeDocument/2006/relationships" r:embed="rId655"/>
        <a:stretch>
          <a:fillRect/>
        </a:stretch>
      </xdr:blipFill>
      <xdr:spPr>
        <a:xfrm>
          <a:off x="26670" y="1694191430"/>
          <a:ext cx="2127250" cy="1355725"/>
        </a:xfrm>
        <a:prstGeom prst="rect">
          <a:avLst/>
        </a:prstGeom>
        <a:noFill/>
        <a:ln w="9525">
          <a:noFill/>
        </a:ln>
      </xdr:spPr>
    </xdr:pic>
    <xdr:clientData/>
  </xdr:twoCellAnchor>
  <xdr:twoCellAnchor editAs="oneCell">
    <xdr:from>
      <xdr:col>0</xdr:col>
      <xdr:colOff>19685</xdr:colOff>
      <xdr:row>132</xdr:row>
      <xdr:rowOff>133350</xdr:rowOff>
    </xdr:from>
    <xdr:to>
      <xdr:col>0</xdr:col>
      <xdr:colOff>2146300</xdr:colOff>
      <xdr:row>132</xdr:row>
      <xdr:rowOff>1839595</xdr:rowOff>
    </xdr:to>
    <xdr:pic>
      <xdr:nvPicPr>
        <xdr:cNvPr id="863" name="图片 862">
          <a:extLst>
            <a:ext uri="{FF2B5EF4-FFF2-40B4-BE49-F238E27FC236}">
              <a16:creationId xmlns:a16="http://schemas.microsoft.com/office/drawing/2014/main" id="{00000000-0008-0000-4400-00005F030000}"/>
            </a:ext>
          </a:extLst>
        </xdr:cNvPr>
        <xdr:cNvPicPr>
          <a:picLocks noChangeAspect="1"/>
        </xdr:cNvPicPr>
      </xdr:nvPicPr>
      <xdr:blipFill>
        <a:blip xmlns:r="http://schemas.openxmlformats.org/officeDocument/2006/relationships" r:embed="rId656"/>
        <a:stretch>
          <a:fillRect/>
        </a:stretch>
      </xdr:blipFill>
      <xdr:spPr>
        <a:xfrm>
          <a:off x="19685" y="210672045"/>
          <a:ext cx="2126615" cy="1706245"/>
        </a:xfrm>
        <a:prstGeom prst="rect">
          <a:avLst/>
        </a:prstGeom>
        <a:noFill/>
        <a:ln w="9525">
          <a:noFill/>
        </a:ln>
      </xdr:spPr>
    </xdr:pic>
    <xdr:clientData/>
  </xdr:twoCellAnchor>
  <xdr:twoCellAnchor editAs="oneCell">
    <xdr:from>
      <xdr:col>0</xdr:col>
      <xdr:colOff>9525</xdr:colOff>
      <xdr:row>133</xdr:row>
      <xdr:rowOff>135890</xdr:rowOff>
    </xdr:from>
    <xdr:to>
      <xdr:col>0</xdr:col>
      <xdr:colOff>2115820</xdr:colOff>
      <xdr:row>133</xdr:row>
      <xdr:rowOff>1788160</xdr:rowOff>
    </xdr:to>
    <xdr:pic>
      <xdr:nvPicPr>
        <xdr:cNvPr id="864" name="图片 863">
          <a:extLst>
            <a:ext uri="{FF2B5EF4-FFF2-40B4-BE49-F238E27FC236}">
              <a16:creationId xmlns:a16="http://schemas.microsoft.com/office/drawing/2014/main" id="{00000000-0008-0000-4400-000060030000}"/>
            </a:ext>
          </a:extLst>
        </xdr:cNvPr>
        <xdr:cNvPicPr>
          <a:picLocks noChangeAspect="1"/>
        </xdr:cNvPicPr>
      </xdr:nvPicPr>
      <xdr:blipFill>
        <a:blip xmlns:r="http://schemas.openxmlformats.org/officeDocument/2006/relationships" r:embed="rId657"/>
        <a:stretch>
          <a:fillRect/>
        </a:stretch>
      </xdr:blipFill>
      <xdr:spPr>
        <a:xfrm>
          <a:off x="9525" y="212579585"/>
          <a:ext cx="2106295" cy="1652270"/>
        </a:xfrm>
        <a:prstGeom prst="rect">
          <a:avLst/>
        </a:prstGeom>
        <a:noFill/>
        <a:ln w="9525">
          <a:noFill/>
        </a:ln>
      </xdr:spPr>
    </xdr:pic>
    <xdr:clientData/>
  </xdr:twoCellAnchor>
  <xdr:twoCellAnchor editAs="oneCell">
    <xdr:from>
      <xdr:col>0</xdr:col>
      <xdr:colOff>29845</xdr:colOff>
      <xdr:row>134</xdr:row>
      <xdr:rowOff>132715</xdr:rowOff>
    </xdr:from>
    <xdr:to>
      <xdr:col>0</xdr:col>
      <xdr:colOff>2129790</xdr:colOff>
      <xdr:row>134</xdr:row>
      <xdr:rowOff>1842770</xdr:rowOff>
    </xdr:to>
    <xdr:pic>
      <xdr:nvPicPr>
        <xdr:cNvPr id="865" name="图片 864">
          <a:extLst>
            <a:ext uri="{FF2B5EF4-FFF2-40B4-BE49-F238E27FC236}">
              <a16:creationId xmlns:a16="http://schemas.microsoft.com/office/drawing/2014/main" id="{00000000-0008-0000-4400-000061030000}"/>
            </a:ext>
          </a:extLst>
        </xdr:cNvPr>
        <xdr:cNvPicPr>
          <a:picLocks noChangeAspect="1"/>
        </xdr:cNvPicPr>
      </xdr:nvPicPr>
      <xdr:blipFill>
        <a:blip xmlns:r="http://schemas.openxmlformats.org/officeDocument/2006/relationships" r:embed="rId658"/>
        <a:stretch>
          <a:fillRect/>
        </a:stretch>
      </xdr:blipFill>
      <xdr:spPr>
        <a:xfrm>
          <a:off x="29845" y="214481410"/>
          <a:ext cx="2099945" cy="1710055"/>
        </a:xfrm>
        <a:prstGeom prst="rect">
          <a:avLst/>
        </a:prstGeom>
        <a:noFill/>
        <a:ln w="9525">
          <a:noFill/>
        </a:ln>
      </xdr:spPr>
    </xdr:pic>
    <xdr:clientData/>
  </xdr:twoCellAnchor>
  <xdr:twoCellAnchor editAs="oneCell">
    <xdr:from>
      <xdr:col>0</xdr:col>
      <xdr:colOff>30480</xdr:colOff>
      <xdr:row>136</xdr:row>
      <xdr:rowOff>38735</xdr:rowOff>
    </xdr:from>
    <xdr:to>
      <xdr:col>0</xdr:col>
      <xdr:colOff>2151380</xdr:colOff>
      <xdr:row>136</xdr:row>
      <xdr:rowOff>1819910</xdr:rowOff>
    </xdr:to>
    <xdr:pic>
      <xdr:nvPicPr>
        <xdr:cNvPr id="866" name="图片 865">
          <a:extLst>
            <a:ext uri="{FF2B5EF4-FFF2-40B4-BE49-F238E27FC236}">
              <a16:creationId xmlns:a16="http://schemas.microsoft.com/office/drawing/2014/main" id="{00000000-0008-0000-4400-000062030000}"/>
            </a:ext>
          </a:extLst>
        </xdr:cNvPr>
        <xdr:cNvPicPr>
          <a:picLocks noChangeAspect="1"/>
        </xdr:cNvPicPr>
      </xdr:nvPicPr>
      <xdr:blipFill>
        <a:blip xmlns:r="http://schemas.openxmlformats.org/officeDocument/2006/relationships" r:embed="rId659"/>
        <a:stretch>
          <a:fillRect/>
        </a:stretch>
      </xdr:blipFill>
      <xdr:spPr>
        <a:xfrm>
          <a:off x="30480" y="218197430"/>
          <a:ext cx="2120900" cy="1781175"/>
        </a:xfrm>
        <a:prstGeom prst="rect">
          <a:avLst/>
        </a:prstGeom>
        <a:noFill/>
        <a:ln w="9525">
          <a:noFill/>
        </a:ln>
      </xdr:spPr>
    </xdr:pic>
    <xdr:clientData/>
  </xdr:twoCellAnchor>
  <xdr:twoCellAnchor editAs="oneCell">
    <xdr:from>
      <xdr:col>0</xdr:col>
      <xdr:colOff>31115</xdr:colOff>
      <xdr:row>135</xdr:row>
      <xdr:rowOff>38735</xdr:rowOff>
    </xdr:from>
    <xdr:to>
      <xdr:col>0</xdr:col>
      <xdr:colOff>2092325</xdr:colOff>
      <xdr:row>135</xdr:row>
      <xdr:rowOff>1823720</xdr:rowOff>
    </xdr:to>
    <xdr:pic>
      <xdr:nvPicPr>
        <xdr:cNvPr id="870" name="图片 869">
          <a:extLst>
            <a:ext uri="{FF2B5EF4-FFF2-40B4-BE49-F238E27FC236}">
              <a16:creationId xmlns:a16="http://schemas.microsoft.com/office/drawing/2014/main" id="{00000000-0008-0000-4400-000066030000}"/>
            </a:ext>
          </a:extLst>
        </xdr:cNvPr>
        <xdr:cNvPicPr>
          <a:picLocks noChangeAspect="1"/>
        </xdr:cNvPicPr>
      </xdr:nvPicPr>
      <xdr:blipFill>
        <a:blip xmlns:r="http://schemas.openxmlformats.org/officeDocument/2006/relationships" r:embed="rId660"/>
        <a:stretch>
          <a:fillRect/>
        </a:stretch>
      </xdr:blipFill>
      <xdr:spPr>
        <a:xfrm>
          <a:off x="31115" y="216292430"/>
          <a:ext cx="2061210" cy="1784985"/>
        </a:xfrm>
        <a:prstGeom prst="rect">
          <a:avLst/>
        </a:prstGeom>
        <a:noFill/>
        <a:ln w="9525">
          <a:noFill/>
        </a:ln>
      </xdr:spPr>
    </xdr:pic>
    <xdr:clientData/>
  </xdr:twoCellAnchor>
  <xdr:twoCellAnchor editAs="oneCell">
    <xdr:from>
      <xdr:col>0</xdr:col>
      <xdr:colOff>20320</xdr:colOff>
      <xdr:row>137</xdr:row>
      <xdr:rowOff>49530</xdr:rowOff>
    </xdr:from>
    <xdr:to>
      <xdr:col>0</xdr:col>
      <xdr:colOff>2132965</xdr:colOff>
      <xdr:row>137</xdr:row>
      <xdr:rowOff>1847850</xdr:rowOff>
    </xdr:to>
    <xdr:pic>
      <xdr:nvPicPr>
        <xdr:cNvPr id="871" name="图片 870">
          <a:extLst>
            <a:ext uri="{FF2B5EF4-FFF2-40B4-BE49-F238E27FC236}">
              <a16:creationId xmlns:a16="http://schemas.microsoft.com/office/drawing/2014/main" id="{00000000-0008-0000-4400-000067030000}"/>
            </a:ext>
          </a:extLst>
        </xdr:cNvPr>
        <xdr:cNvPicPr>
          <a:picLocks noChangeAspect="1"/>
        </xdr:cNvPicPr>
      </xdr:nvPicPr>
      <xdr:blipFill>
        <a:blip xmlns:r="http://schemas.openxmlformats.org/officeDocument/2006/relationships" r:embed="rId661"/>
        <a:stretch>
          <a:fillRect/>
        </a:stretch>
      </xdr:blipFill>
      <xdr:spPr>
        <a:xfrm>
          <a:off x="20320" y="220113225"/>
          <a:ext cx="2112645" cy="1798320"/>
        </a:xfrm>
        <a:prstGeom prst="rect">
          <a:avLst/>
        </a:prstGeom>
        <a:noFill/>
        <a:ln w="9525">
          <a:noFill/>
        </a:ln>
      </xdr:spPr>
    </xdr:pic>
    <xdr:clientData/>
  </xdr:twoCellAnchor>
  <xdr:twoCellAnchor editAs="oneCell">
    <xdr:from>
      <xdr:col>0</xdr:col>
      <xdr:colOff>33020</xdr:colOff>
      <xdr:row>924</xdr:row>
      <xdr:rowOff>153035</xdr:rowOff>
    </xdr:from>
    <xdr:to>
      <xdr:col>0</xdr:col>
      <xdr:colOff>2133600</xdr:colOff>
      <xdr:row>924</xdr:row>
      <xdr:rowOff>1830070</xdr:rowOff>
    </xdr:to>
    <xdr:pic>
      <xdr:nvPicPr>
        <xdr:cNvPr id="876" name="图片 875">
          <a:extLst>
            <a:ext uri="{FF2B5EF4-FFF2-40B4-BE49-F238E27FC236}">
              <a16:creationId xmlns:a16="http://schemas.microsoft.com/office/drawing/2014/main" id="{00000000-0008-0000-4400-00006C030000}"/>
            </a:ext>
          </a:extLst>
        </xdr:cNvPr>
        <xdr:cNvPicPr>
          <a:picLocks noChangeAspect="1"/>
        </xdr:cNvPicPr>
      </xdr:nvPicPr>
      <xdr:blipFill>
        <a:blip xmlns:r="http://schemas.openxmlformats.org/officeDocument/2006/relationships" r:embed="rId662"/>
        <a:stretch>
          <a:fillRect/>
        </a:stretch>
      </xdr:blipFill>
      <xdr:spPr>
        <a:xfrm>
          <a:off x="33020" y="1709259980"/>
          <a:ext cx="2100580" cy="1677035"/>
        </a:xfrm>
        <a:prstGeom prst="rect">
          <a:avLst/>
        </a:prstGeom>
        <a:noFill/>
        <a:ln w="9525">
          <a:noFill/>
        </a:ln>
      </xdr:spPr>
    </xdr:pic>
    <xdr:clientData/>
  </xdr:twoCellAnchor>
  <xdr:twoCellAnchor editAs="oneCell">
    <xdr:from>
      <xdr:col>0</xdr:col>
      <xdr:colOff>635</xdr:colOff>
      <xdr:row>922</xdr:row>
      <xdr:rowOff>144145</xdr:rowOff>
    </xdr:from>
    <xdr:to>
      <xdr:col>0</xdr:col>
      <xdr:colOff>2114550</xdr:colOff>
      <xdr:row>922</xdr:row>
      <xdr:rowOff>1713865</xdr:rowOff>
    </xdr:to>
    <xdr:pic>
      <xdr:nvPicPr>
        <xdr:cNvPr id="877" name="图片 876">
          <a:extLst>
            <a:ext uri="{FF2B5EF4-FFF2-40B4-BE49-F238E27FC236}">
              <a16:creationId xmlns:a16="http://schemas.microsoft.com/office/drawing/2014/main" id="{00000000-0008-0000-4400-00006D030000}"/>
            </a:ext>
          </a:extLst>
        </xdr:cNvPr>
        <xdr:cNvPicPr>
          <a:picLocks noChangeAspect="1"/>
        </xdr:cNvPicPr>
      </xdr:nvPicPr>
      <xdr:blipFill>
        <a:blip xmlns:r="http://schemas.openxmlformats.org/officeDocument/2006/relationships" r:embed="rId663"/>
        <a:stretch>
          <a:fillRect/>
        </a:stretch>
      </xdr:blipFill>
      <xdr:spPr>
        <a:xfrm>
          <a:off x="635" y="1705441090"/>
          <a:ext cx="2113915" cy="1569720"/>
        </a:xfrm>
        <a:prstGeom prst="rect">
          <a:avLst/>
        </a:prstGeom>
        <a:noFill/>
        <a:ln w="9525">
          <a:noFill/>
        </a:ln>
      </xdr:spPr>
    </xdr:pic>
    <xdr:clientData/>
  </xdr:twoCellAnchor>
  <xdr:twoCellAnchor editAs="oneCell">
    <xdr:from>
      <xdr:col>0</xdr:col>
      <xdr:colOff>33020</xdr:colOff>
      <xdr:row>923</xdr:row>
      <xdr:rowOff>228600</xdr:rowOff>
    </xdr:from>
    <xdr:to>
      <xdr:col>0</xdr:col>
      <xdr:colOff>2127885</xdr:colOff>
      <xdr:row>923</xdr:row>
      <xdr:rowOff>1744345</xdr:rowOff>
    </xdr:to>
    <xdr:pic>
      <xdr:nvPicPr>
        <xdr:cNvPr id="878" name="图片 877">
          <a:extLst>
            <a:ext uri="{FF2B5EF4-FFF2-40B4-BE49-F238E27FC236}">
              <a16:creationId xmlns:a16="http://schemas.microsoft.com/office/drawing/2014/main" id="{00000000-0008-0000-4400-00006E030000}"/>
            </a:ext>
          </a:extLst>
        </xdr:cNvPr>
        <xdr:cNvPicPr>
          <a:picLocks noChangeAspect="1"/>
        </xdr:cNvPicPr>
      </xdr:nvPicPr>
      <xdr:blipFill>
        <a:blip xmlns:r="http://schemas.openxmlformats.org/officeDocument/2006/relationships" r:embed="rId664"/>
        <a:stretch>
          <a:fillRect/>
        </a:stretch>
      </xdr:blipFill>
      <xdr:spPr>
        <a:xfrm>
          <a:off x="33020" y="1707430545"/>
          <a:ext cx="2094865" cy="1515745"/>
        </a:xfrm>
        <a:prstGeom prst="rect">
          <a:avLst/>
        </a:prstGeom>
        <a:noFill/>
        <a:ln w="9525">
          <a:noFill/>
        </a:ln>
      </xdr:spPr>
    </xdr:pic>
    <xdr:clientData/>
  </xdr:twoCellAnchor>
  <xdr:twoCellAnchor editAs="oneCell">
    <xdr:from>
      <xdr:col>0</xdr:col>
      <xdr:colOff>635</xdr:colOff>
      <xdr:row>921</xdr:row>
      <xdr:rowOff>208280</xdr:rowOff>
    </xdr:from>
    <xdr:to>
      <xdr:col>0</xdr:col>
      <xdr:colOff>2110740</xdr:colOff>
      <xdr:row>921</xdr:row>
      <xdr:rowOff>1787525</xdr:rowOff>
    </xdr:to>
    <xdr:pic>
      <xdr:nvPicPr>
        <xdr:cNvPr id="879" name="图片 878">
          <a:extLst>
            <a:ext uri="{FF2B5EF4-FFF2-40B4-BE49-F238E27FC236}">
              <a16:creationId xmlns:a16="http://schemas.microsoft.com/office/drawing/2014/main" id="{00000000-0008-0000-4400-00006F030000}"/>
            </a:ext>
          </a:extLst>
        </xdr:cNvPr>
        <xdr:cNvPicPr>
          <a:picLocks noChangeAspect="1"/>
        </xdr:cNvPicPr>
      </xdr:nvPicPr>
      <xdr:blipFill>
        <a:blip xmlns:r="http://schemas.openxmlformats.org/officeDocument/2006/relationships" r:embed="rId665"/>
        <a:stretch>
          <a:fillRect/>
        </a:stretch>
      </xdr:blipFill>
      <xdr:spPr>
        <a:xfrm>
          <a:off x="635" y="1703600225"/>
          <a:ext cx="2110105" cy="1579245"/>
        </a:xfrm>
        <a:prstGeom prst="rect">
          <a:avLst/>
        </a:prstGeom>
        <a:noFill/>
        <a:ln w="9525">
          <a:noFill/>
        </a:ln>
      </xdr:spPr>
    </xdr:pic>
    <xdr:clientData/>
  </xdr:twoCellAnchor>
  <xdr:twoCellAnchor editAs="oneCell">
    <xdr:from>
      <xdr:col>0</xdr:col>
      <xdr:colOff>20320</xdr:colOff>
      <xdr:row>928</xdr:row>
      <xdr:rowOff>133350</xdr:rowOff>
    </xdr:from>
    <xdr:to>
      <xdr:col>0</xdr:col>
      <xdr:colOff>2127885</xdr:colOff>
      <xdr:row>928</xdr:row>
      <xdr:rowOff>1812925</xdr:rowOff>
    </xdr:to>
    <xdr:pic>
      <xdr:nvPicPr>
        <xdr:cNvPr id="881" name="图片 880">
          <a:extLst>
            <a:ext uri="{FF2B5EF4-FFF2-40B4-BE49-F238E27FC236}">
              <a16:creationId xmlns:a16="http://schemas.microsoft.com/office/drawing/2014/main" id="{00000000-0008-0000-4400-000071030000}"/>
            </a:ext>
          </a:extLst>
        </xdr:cNvPr>
        <xdr:cNvPicPr>
          <a:picLocks noChangeAspect="1"/>
        </xdr:cNvPicPr>
      </xdr:nvPicPr>
      <xdr:blipFill>
        <a:blip xmlns:r="http://schemas.openxmlformats.org/officeDocument/2006/relationships" r:embed="rId666"/>
        <a:stretch>
          <a:fillRect/>
        </a:stretch>
      </xdr:blipFill>
      <xdr:spPr>
        <a:xfrm>
          <a:off x="20320" y="1716860295"/>
          <a:ext cx="2107565" cy="1679575"/>
        </a:xfrm>
        <a:prstGeom prst="rect">
          <a:avLst/>
        </a:prstGeom>
        <a:noFill/>
        <a:ln w="9525">
          <a:noFill/>
        </a:ln>
      </xdr:spPr>
    </xdr:pic>
    <xdr:clientData/>
  </xdr:twoCellAnchor>
  <xdr:twoCellAnchor editAs="oneCell">
    <xdr:from>
      <xdr:col>0</xdr:col>
      <xdr:colOff>51435</xdr:colOff>
      <xdr:row>927</xdr:row>
      <xdr:rowOff>176530</xdr:rowOff>
    </xdr:from>
    <xdr:to>
      <xdr:col>0</xdr:col>
      <xdr:colOff>2132965</xdr:colOff>
      <xdr:row>927</xdr:row>
      <xdr:rowOff>1781810</xdr:rowOff>
    </xdr:to>
    <xdr:pic>
      <xdr:nvPicPr>
        <xdr:cNvPr id="882" name="图片 881">
          <a:extLst>
            <a:ext uri="{FF2B5EF4-FFF2-40B4-BE49-F238E27FC236}">
              <a16:creationId xmlns:a16="http://schemas.microsoft.com/office/drawing/2014/main" id="{00000000-0008-0000-4400-000072030000}"/>
            </a:ext>
          </a:extLst>
        </xdr:cNvPr>
        <xdr:cNvPicPr>
          <a:picLocks noChangeAspect="1"/>
        </xdr:cNvPicPr>
      </xdr:nvPicPr>
      <xdr:blipFill>
        <a:blip xmlns:r="http://schemas.openxmlformats.org/officeDocument/2006/relationships" r:embed="rId667"/>
        <a:stretch>
          <a:fillRect/>
        </a:stretch>
      </xdr:blipFill>
      <xdr:spPr>
        <a:xfrm>
          <a:off x="51435" y="1714998475"/>
          <a:ext cx="2081530" cy="1605280"/>
        </a:xfrm>
        <a:prstGeom prst="rect">
          <a:avLst/>
        </a:prstGeom>
        <a:noFill/>
        <a:ln w="9525">
          <a:noFill/>
        </a:ln>
      </xdr:spPr>
    </xdr:pic>
    <xdr:clientData/>
  </xdr:twoCellAnchor>
  <xdr:twoCellAnchor editAs="oneCell">
    <xdr:from>
      <xdr:col>0</xdr:col>
      <xdr:colOff>104775</xdr:colOff>
      <xdr:row>926</xdr:row>
      <xdr:rowOff>58420</xdr:rowOff>
    </xdr:from>
    <xdr:to>
      <xdr:col>0</xdr:col>
      <xdr:colOff>2148840</xdr:colOff>
      <xdr:row>926</xdr:row>
      <xdr:rowOff>1855470</xdr:rowOff>
    </xdr:to>
    <xdr:pic>
      <xdr:nvPicPr>
        <xdr:cNvPr id="883" name="图片 882">
          <a:extLst>
            <a:ext uri="{FF2B5EF4-FFF2-40B4-BE49-F238E27FC236}">
              <a16:creationId xmlns:a16="http://schemas.microsoft.com/office/drawing/2014/main" id="{00000000-0008-0000-4400-000073030000}"/>
            </a:ext>
          </a:extLst>
        </xdr:cNvPr>
        <xdr:cNvPicPr>
          <a:picLocks noChangeAspect="1"/>
        </xdr:cNvPicPr>
      </xdr:nvPicPr>
      <xdr:blipFill>
        <a:blip xmlns:r="http://schemas.openxmlformats.org/officeDocument/2006/relationships" r:embed="rId668"/>
        <a:stretch>
          <a:fillRect/>
        </a:stretch>
      </xdr:blipFill>
      <xdr:spPr>
        <a:xfrm>
          <a:off x="104775" y="1712975365"/>
          <a:ext cx="2044065" cy="1797050"/>
        </a:xfrm>
        <a:prstGeom prst="rect">
          <a:avLst/>
        </a:prstGeom>
        <a:noFill/>
        <a:ln w="9525">
          <a:noFill/>
        </a:ln>
      </xdr:spPr>
    </xdr:pic>
    <xdr:clientData/>
  </xdr:twoCellAnchor>
  <xdr:twoCellAnchor editAs="oneCell">
    <xdr:from>
      <xdr:col>0</xdr:col>
      <xdr:colOff>9525</xdr:colOff>
      <xdr:row>925</xdr:row>
      <xdr:rowOff>90170</xdr:rowOff>
    </xdr:from>
    <xdr:to>
      <xdr:col>0</xdr:col>
      <xdr:colOff>2128520</xdr:colOff>
      <xdr:row>925</xdr:row>
      <xdr:rowOff>1838960</xdr:rowOff>
    </xdr:to>
    <xdr:pic>
      <xdr:nvPicPr>
        <xdr:cNvPr id="884" name="图片 883">
          <a:extLst>
            <a:ext uri="{FF2B5EF4-FFF2-40B4-BE49-F238E27FC236}">
              <a16:creationId xmlns:a16="http://schemas.microsoft.com/office/drawing/2014/main" id="{00000000-0008-0000-4400-000074030000}"/>
            </a:ext>
          </a:extLst>
        </xdr:cNvPr>
        <xdr:cNvPicPr>
          <a:picLocks noChangeAspect="1"/>
        </xdr:cNvPicPr>
      </xdr:nvPicPr>
      <xdr:blipFill>
        <a:blip xmlns:r="http://schemas.openxmlformats.org/officeDocument/2006/relationships" r:embed="rId669"/>
        <a:stretch>
          <a:fillRect/>
        </a:stretch>
      </xdr:blipFill>
      <xdr:spPr>
        <a:xfrm>
          <a:off x="9525" y="1711102115"/>
          <a:ext cx="2118995" cy="1748790"/>
        </a:xfrm>
        <a:prstGeom prst="rect">
          <a:avLst/>
        </a:prstGeom>
        <a:noFill/>
        <a:ln w="9525">
          <a:noFill/>
        </a:ln>
      </xdr:spPr>
    </xdr:pic>
    <xdr:clientData/>
  </xdr:twoCellAnchor>
  <xdr:twoCellAnchor editAs="oneCell">
    <xdr:from>
      <xdr:col>0</xdr:col>
      <xdr:colOff>635</xdr:colOff>
      <xdr:row>930</xdr:row>
      <xdr:rowOff>197485</xdr:rowOff>
    </xdr:from>
    <xdr:to>
      <xdr:col>0</xdr:col>
      <xdr:colOff>2135505</xdr:colOff>
      <xdr:row>930</xdr:row>
      <xdr:rowOff>1754505</xdr:rowOff>
    </xdr:to>
    <xdr:pic>
      <xdr:nvPicPr>
        <xdr:cNvPr id="885" name="图片 884">
          <a:extLst>
            <a:ext uri="{FF2B5EF4-FFF2-40B4-BE49-F238E27FC236}">
              <a16:creationId xmlns:a16="http://schemas.microsoft.com/office/drawing/2014/main" id="{00000000-0008-0000-4400-000075030000}"/>
            </a:ext>
          </a:extLst>
        </xdr:cNvPr>
        <xdr:cNvPicPr>
          <a:picLocks noChangeAspect="1"/>
        </xdr:cNvPicPr>
      </xdr:nvPicPr>
      <xdr:blipFill>
        <a:blip xmlns:r="http://schemas.openxmlformats.org/officeDocument/2006/relationships" r:embed="rId670"/>
        <a:stretch>
          <a:fillRect/>
        </a:stretch>
      </xdr:blipFill>
      <xdr:spPr>
        <a:xfrm>
          <a:off x="635" y="1720734430"/>
          <a:ext cx="2134870" cy="1557020"/>
        </a:xfrm>
        <a:prstGeom prst="rect">
          <a:avLst/>
        </a:prstGeom>
        <a:noFill/>
        <a:ln w="9525">
          <a:noFill/>
        </a:ln>
      </xdr:spPr>
    </xdr:pic>
    <xdr:clientData/>
  </xdr:twoCellAnchor>
  <xdr:twoCellAnchor editAs="oneCell">
    <xdr:from>
      <xdr:col>0</xdr:col>
      <xdr:colOff>635</xdr:colOff>
      <xdr:row>929</xdr:row>
      <xdr:rowOff>281940</xdr:rowOff>
    </xdr:from>
    <xdr:to>
      <xdr:col>0</xdr:col>
      <xdr:colOff>2120265</xdr:colOff>
      <xdr:row>929</xdr:row>
      <xdr:rowOff>1776095</xdr:rowOff>
    </xdr:to>
    <xdr:pic>
      <xdr:nvPicPr>
        <xdr:cNvPr id="886" name="图片 885">
          <a:extLst>
            <a:ext uri="{FF2B5EF4-FFF2-40B4-BE49-F238E27FC236}">
              <a16:creationId xmlns:a16="http://schemas.microsoft.com/office/drawing/2014/main" id="{00000000-0008-0000-4400-000076030000}"/>
            </a:ext>
          </a:extLst>
        </xdr:cNvPr>
        <xdr:cNvPicPr>
          <a:picLocks noChangeAspect="1"/>
        </xdr:cNvPicPr>
      </xdr:nvPicPr>
      <xdr:blipFill>
        <a:blip xmlns:r="http://schemas.openxmlformats.org/officeDocument/2006/relationships" r:embed="rId671"/>
        <a:stretch>
          <a:fillRect/>
        </a:stretch>
      </xdr:blipFill>
      <xdr:spPr>
        <a:xfrm>
          <a:off x="635" y="1718913885"/>
          <a:ext cx="2119630" cy="1494155"/>
        </a:xfrm>
        <a:prstGeom prst="rect">
          <a:avLst/>
        </a:prstGeom>
        <a:noFill/>
        <a:ln w="9525">
          <a:noFill/>
        </a:ln>
      </xdr:spPr>
    </xdr:pic>
    <xdr:clientData/>
  </xdr:twoCellAnchor>
  <xdr:twoCellAnchor editAs="oneCell">
    <xdr:from>
      <xdr:col>0</xdr:col>
      <xdr:colOff>635</xdr:colOff>
      <xdr:row>932</xdr:row>
      <xdr:rowOff>217805</xdr:rowOff>
    </xdr:from>
    <xdr:to>
      <xdr:col>0</xdr:col>
      <xdr:colOff>2124710</xdr:colOff>
      <xdr:row>932</xdr:row>
      <xdr:rowOff>1646555</xdr:rowOff>
    </xdr:to>
    <xdr:pic>
      <xdr:nvPicPr>
        <xdr:cNvPr id="887" name="图片 886">
          <a:extLst>
            <a:ext uri="{FF2B5EF4-FFF2-40B4-BE49-F238E27FC236}">
              <a16:creationId xmlns:a16="http://schemas.microsoft.com/office/drawing/2014/main" id="{00000000-0008-0000-4400-000077030000}"/>
            </a:ext>
          </a:extLst>
        </xdr:cNvPr>
        <xdr:cNvPicPr>
          <a:picLocks noChangeAspect="1"/>
        </xdr:cNvPicPr>
      </xdr:nvPicPr>
      <xdr:blipFill>
        <a:blip xmlns:r="http://schemas.openxmlformats.org/officeDocument/2006/relationships" r:embed="rId672"/>
        <a:stretch>
          <a:fillRect/>
        </a:stretch>
      </xdr:blipFill>
      <xdr:spPr>
        <a:xfrm>
          <a:off x="635" y="1724564750"/>
          <a:ext cx="2124075" cy="1428750"/>
        </a:xfrm>
        <a:prstGeom prst="rect">
          <a:avLst/>
        </a:prstGeom>
        <a:noFill/>
        <a:ln w="9525">
          <a:noFill/>
        </a:ln>
      </xdr:spPr>
    </xdr:pic>
    <xdr:clientData/>
  </xdr:twoCellAnchor>
  <xdr:twoCellAnchor editAs="oneCell">
    <xdr:from>
      <xdr:col>0</xdr:col>
      <xdr:colOff>635</xdr:colOff>
      <xdr:row>931</xdr:row>
      <xdr:rowOff>132715</xdr:rowOff>
    </xdr:from>
    <xdr:to>
      <xdr:col>0</xdr:col>
      <xdr:colOff>2127885</xdr:colOff>
      <xdr:row>931</xdr:row>
      <xdr:rowOff>1691005</xdr:rowOff>
    </xdr:to>
    <xdr:pic>
      <xdr:nvPicPr>
        <xdr:cNvPr id="888" name="图片 887">
          <a:extLst>
            <a:ext uri="{FF2B5EF4-FFF2-40B4-BE49-F238E27FC236}">
              <a16:creationId xmlns:a16="http://schemas.microsoft.com/office/drawing/2014/main" id="{00000000-0008-0000-4400-000078030000}"/>
            </a:ext>
          </a:extLst>
        </xdr:cNvPr>
        <xdr:cNvPicPr>
          <a:picLocks noChangeAspect="1"/>
        </xdr:cNvPicPr>
      </xdr:nvPicPr>
      <xdr:blipFill>
        <a:blip xmlns:r="http://schemas.openxmlformats.org/officeDocument/2006/relationships" r:embed="rId673"/>
        <a:stretch>
          <a:fillRect/>
        </a:stretch>
      </xdr:blipFill>
      <xdr:spPr>
        <a:xfrm>
          <a:off x="635" y="1722574660"/>
          <a:ext cx="2127250" cy="1558290"/>
        </a:xfrm>
        <a:prstGeom prst="rect">
          <a:avLst/>
        </a:prstGeom>
        <a:noFill/>
        <a:ln w="9525">
          <a:noFill/>
        </a:ln>
      </xdr:spPr>
    </xdr:pic>
    <xdr:clientData/>
  </xdr:twoCellAnchor>
  <xdr:twoCellAnchor editAs="oneCell">
    <xdr:from>
      <xdr:col>0</xdr:col>
      <xdr:colOff>38100</xdr:colOff>
      <xdr:row>129</xdr:row>
      <xdr:rowOff>73025</xdr:rowOff>
    </xdr:from>
    <xdr:to>
      <xdr:col>0</xdr:col>
      <xdr:colOff>2150745</xdr:colOff>
      <xdr:row>129</xdr:row>
      <xdr:rowOff>1752600</xdr:rowOff>
    </xdr:to>
    <xdr:pic>
      <xdr:nvPicPr>
        <xdr:cNvPr id="861" name="图片 860">
          <a:extLst>
            <a:ext uri="{FF2B5EF4-FFF2-40B4-BE49-F238E27FC236}">
              <a16:creationId xmlns:a16="http://schemas.microsoft.com/office/drawing/2014/main" id="{00000000-0008-0000-4400-00005D030000}"/>
            </a:ext>
          </a:extLst>
        </xdr:cNvPr>
        <xdr:cNvPicPr>
          <a:picLocks noChangeAspect="1"/>
        </xdr:cNvPicPr>
      </xdr:nvPicPr>
      <xdr:blipFill>
        <a:blip xmlns:r="http://schemas.openxmlformats.org/officeDocument/2006/relationships" r:embed="rId674"/>
        <a:stretch>
          <a:fillRect/>
        </a:stretch>
      </xdr:blipFill>
      <xdr:spPr>
        <a:xfrm>
          <a:off x="38100" y="204896720"/>
          <a:ext cx="2112645" cy="1679575"/>
        </a:xfrm>
        <a:prstGeom prst="rect">
          <a:avLst/>
        </a:prstGeom>
        <a:noFill/>
        <a:ln w="9525">
          <a:noFill/>
        </a:ln>
      </xdr:spPr>
    </xdr:pic>
    <xdr:clientData/>
  </xdr:twoCellAnchor>
  <xdr:twoCellAnchor editAs="oneCell">
    <xdr:from>
      <xdr:col>0</xdr:col>
      <xdr:colOff>278130</xdr:colOff>
      <xdr:row>130</xdr:row>
      <xdr:rowOff>58420</xdr:rowOff>
    </xdr:from>
    <xdr:to>
      <xdr:col>0</xdr:col>
      <xdr:colOff>1851025</xdr:colOff>
      <xdr:row>130</xdr:row>
      <xdr:rowOff>1841500</xdr:rowOff>
    </xdr:to>
    <xdr:pic>
      <xdr:nvPicPr>
        <xdr:cNvPr id="873" name="图片 872">
          <a:extLst>
            <a:ext uri="{FF2B5EF4-FFF2-40B4-BE49-F238E27FC236}">
              <a16:creationId xmlns:a16="http://schemas.microsoft.com/office/drawing/2014/main" id="{00000000-0008-0000-4400-000069030000}"/>
            </a:ext>
          </a:extLst>
        </xdr:cNvPr>
        <xdr:cNvPicPr>
          <a:picLocks noChangeAspect="1"/>
        </xdr:cNvPicPr>
      </xdr:nvPicPr>
      <xdr:blipFill>
        <a:blip xmlns:r="http://schemas.openxmlformats.org/officeDocument/2006/relationships" r:embed="rId675"/>
        <a:stretch>
          <a:fillRect/>
        </a:stretch>
      </xdr:blipFill>
      <xdr:spPr>
        <a:xfrm>
          <a:off x="278130" y="206787115"/>
          <a:ext cx="1572895" cy="1783080"/>
        </a:xfrm>
        <a:prstGeom prst="rect">
          <a:avLst/>
        </a:prstGeom>
        <a:noFill/>
        <a:ln w="9525">
          <a:noFill/>
        </a:ln>
      </xdr:spPr>
    </xdr:pic>
    <xdr:clientData/>
  </xdr:twoCellAnchor>
  <xdr:twoCellAnchor editAs="oneCell">
    <xdr:from>
      <xdr:col>0</xdr:col>
      <xdr:colOff>635</xdr:colOff>
      <xdr:row>131</xdr:row>
      <xdr:rowOff>304800</xdr:rowOff>
    </xdr:from>
    <xdr:to>
      <xdr:col>0</xdr:col>
      <xdr:colOff>2100580</xdr:colOff>
      <xdr:row>131</xdr:row>
      <xdr:rowOff>1687195</xdr:rowOff>
    </xdr:to>
    <xdr:pic>
      <xdr:nvPicPr>
        <xdr:cNvPr id="875" name="图片 874">
          <a:extLst>
            <a:ext uri="{FF2B5EF4-FFF2-40B4-BE49-F238E27FC236}">
              <a16:creationId xmlns:a16="http://schemas.microsoft.com/office/drawing/2014/main" id="{00000000-0008-0000-4400-00006B030000}"/>
            </a:ext>
          </a:extLst>
        </xdr:cNvPr>
        <xdr:cNvPicPr>
          <a:picLocks noChangeAspect="1"/>
        </xdr:cNvPicPr>
      </xdr:nvPicPr>
      <xdr:blipFill>
        <a:blip xmlns:r="http://schemas.openxmlformats.org/officeDocument/2006/relationships" r:embed="rId676"/>
        <a:stretch>
          <a:fillRect/>
        </a:stretch>
      </xdr:blipFill>
      <xdr:spPr>
        <a:xfrm>
          <a:off x="635" y="208938495"/>
          <a:ext cx="2099945" cy="1382395"/>
        </a:xfrm>
        <a:prstGeom prst="rect">
          <a:avLst/>
        </a:prstGeom>
        <a:noFill/>
        <a:ln w="9525">
          <a:noFill/>
        </a:ln>
      </xdr:spPr>
    </xdr:pic>
    <xdr:clientData/>
  </xdr:twoCellAnchor>
  <xdr:twoCellAnchor editAs="oneCell">
    <xdr:from>
      <xdr:col>0</xdr:col>
      <xdr:colOff>20320</xdr:colOff>
      <xdr:row>935</xdr:row>
      <xdr:rowOff>130810</xdr:rowOff>
    </xdr:from>
    <xdr:to>
      <xdr:col>0</xdr:col>
      <xdr:colOff>2130425</xdr:colOff>
      <xdr:row>935</xdr:row>
      <xdr:rowOff>1656080</xdr:rowOff>
    </xdr:to>
    <xdr:pic>
      <xdr:nvPicPr>
        <xdr:cNvPr id="890" name="图片 889">
          <a:extLst>
            <a:ext uri="{FF2B5EF4-FFF2-40B4-BE49-F238E27FC236}">
              <a16:creationId xmlns:a16="http://schemas.microsoft.com/office/drawing/2014/main" id="{00000000-0008-0000-4400-00007A030000}"/>
            </a:ext>
          </a:extLst>
        </xdr:cNvPr>
        <xdr:cNvPicPr>
          <a:picLocks noChangeAspect="1"/>
        </xdr:cNvPicPr>
      </xdr:nvPicPr>
      <xdr:blipFill>
        <a:blip xmlns:r="http://schemas.openxmlformats.org/officeDocument/2006/relationships" r:embed="rId677"/>
        <a:stretch>
          <a:fillRect/>
        </a:stretch>
      </xdr:blipFill>
      <xdr:spPr>
        <a:xfrm>
          <a:off x="20320" y="1730192755"/>
          <a:ext cx="2110105" cy="1525270"/>
        </a:xfrm>
        <a:prstGeom prst="rect">
          <a:avLst/>
        </a:prstGeom>
        <a:noFill/>
        <a:ln w="9525">
          <a:noFill/>
        </a:ln>
      </xdr:spPr>
    </xdr:pic>
    <xdr:clientData/>
  </xdr:twoCellAnchor>
  <xdr:twoCellAnchor editAs="oneCell">
    <xdr:from>
      <xdr:col>0</xdr:col>
      <xdr:colOff>9525</xdr:colOff>
      <xdr:row>934</xdr:row>
      <xdr:rowOff>36830</xdr:rowOff>
    </xdr:from>
    <xdr:to>
      <xdr:col>0</xdr:col>
      <xdr:colOff>2103755</xdr:colOff>
      <xdr:row>934</xdr:row>
      <xdr:rowOff>1875790</xdr:rowOff>
    </xdr:to>
    <xdr:pic>
      <xdr:nvPicPr>
        <xdr:cNvPr id="891" name="图片 890">
          <a:extLst>
            <a:ext uri="{FF2B5EF4-FFF2-40B4-BE49-F238E27FC236}">
              <a16:creationId xmlns:a16="http://schemas.microsoft.com/office/drawing/2014/main" id="{00000000-0008-0000-4400-00007B030000}"/>
            </a:ext>
          </a:extLst>
        </xdr:cNvPr>
        <xdr:cNvPicPr>
          <a:picLocks noChangeAspect="1"/>
        </xdr:cNvPicPr>
      </xdr:nvPicPr>
      <xdr:blipFill>
        <a:blip xmlns:r="http://schemas.openxmlformats.org/officeDocument/2006/relationships" r:embed="rId678"/>
        <a:stretch>
          <a:fillRect/>
        </a:stretch>
      </xdr:blipFill>
      <xdr:spPr>
        <a:xfrm>
          <a:off x="9525" y="1728193775"/>
          <a:ext cx="2094230" cy="1838960"/>
        </a:xfrm>
        <a:prstGeom prst="rect">
          <a:avLst/>
        </a:prstGeom>
        <a:noFill/>
        <a:ln w="9525">
          <a:noFill/>
        </a:ln>
      </xdr:spPr>
    </xdr:pic>
    <xdr:clientData/>
  </xdr:twoCellAnchor>
  <xdr:twoCellAnchor editAs="oneCell">
    <xdr:from>
      <xdr:col>0</xdr:col>
      <xdr:colOff>9525</xdr:colOff>
      <xdr:row>933</xdr:row>
      <xdr:rowOff>158750</xdr:rowOff>
    </xdr:from>
    <xdr:to>
      <xdr:col>0</xdr:col>
      <xdr:colOff>2149475</xdr:colOff>
      <xdr:row>933</xdr:row>
      <xdr:rowOff>1700530</xdr:rowOff>
    </xdr:to>
    <xdr:pic>
      <xdr:nvPicPr>
        <xdr:cNvPr id="892" name="图片 891">
          <a:extLst>
            <a:ext uri="{FF2B5EF4-FFF2-40B4-BE49-F238E27FC236}">
              <a16:creationId xmlns:a16="http://schemas.microsoft.com/office/drawing/2014/main" id="{00000000-0008-0000-4400-00007C030000}"/>
            </a:ext>
          </a:extLst>
        </xdr:cNvPr>
        <xdr:cNvPicPr>
          <a:picLocks noChangeAspect="1"/>
        </xdr:cNvPicPr>
      </xdr:nvPicPr>
      <xdr:blipFill>
        <a:blip xmlns:r="http://schemas.openxmlformats.org/officeDocument/2006/relationships" r:embed="rId679"/>
        <a:stretch>
          <a:fillRect/>
        </a:stretch>
      </xdr:blipFill>
      <xdr:spPr>
        <a:xfrm>
          <a:off x="9525" y="1726410695"/>
          <a:ext cx="2139950" cy="1541780"/>
        </a:xfrm>
        <a:prstGeom prst="rect">
          <a:avLst/>
        </a:prstGeom>
        <a:noFill/>
        <a:ln w="9525">
          <a:noFill/>
        </a:ln>
      </xdr:spPr>
    </xdr:pic>
    <xdr:clientData/>
  </xdr:twoCellAnchor>
  <xdr:twoCellAnchor editAs="oneCell">
    <xdr:from>
      <xdr:col>0</xdr:col>
      <xdr:colOff>635</xdr:colOff>
      <xdr:row>936</xdr:row>
      <xdr:rowOff>165100</xdr:rowOff>
    </xdr:from>
    <xdr:to>
      <xdr:col>0</xdr:col>
      <xdr:colOff>2119630</xdr:colOff>
      <xdr:row>936</xdr:row>
      <xdr:rowOff>1794510</xdr:rowOff>
    </xdr:to>
    <xdr:pic>
      <xdr:nvPicPr>
        <xdr:cNvPr id="900" name="图片 899">
          <a:extLst>
            <a:ext uri="{FF2B5EF4-FFF2-40B4-BE49-F238E27FC236}">
              <a16:creationId xmlns:a16="http://schemas.microsoft.com/office/drawing/2014/main" id="{00000000-0008-0000-4400-000084030000}"/>
            </a:ext>
          </a:extLst>
        </xdr:cNvPr>
        <xdr:cNvPicPr>
          <a:picLocks noChangeAspect="1"/>
        </xdr:cNvPicPr>
      </xdr:nvPicPr>
      <xdr:blipFill>
        <a:blip xmlns:r="http://schemas.openxmlformats.org/officeDocument/2006/relationships" r:embed="rId680"/>
        <a:stretch>
          <a:fillRect/>
        </a:stretch>
      </xdr:blipFill>
      <xdr:spPr>
        <a:xfrm>
          <a:off x="635" y="1732132045"/>
          <a:ext cx="2118995" cy="1629410"/>
        </a:xfrm>
        <a:prstGeom prst="rect">
          <a:avLst/>
        </a:prstGeom>
        <a:noFill/>
        <a:ln w="9525">
          <a:noFill/>
        </a:ln>
      </xdr:spPr>
    </xdr:pic>
    <xdr:clientData/>
  </xdr:twoCellAnchor>
  <xdr:twoCellAnchor editAs="oneCell">
    <xdr:from>
      <xdr:col>0</xdr:col>
      <xdr:colOff>9525</xdr:colOff>
      <xdr:row>937</xdr:row>
      <xdr:rowOff>99695</xdr:rowOff>
    </xdr:from>
    <xdr:to>
      <xdr:col>0</xdr:col>
      <xdr:colOff>2130425</xdr:colOff>
      <xdr:row>937</xdr:row>
      <xdr:rowOff>1751965</xdr:rowOff>
    </xdr:to>
    <xdr:pic>
      <xdr:nvPicPr>
        <xdr:cNvPr id="902" name="图片 901">
          <a:extLst>
            <a:ext uri="{FF2B5EF4-FFF2-40B4-BE49-F238E27FC236}">
              <a16:creationId xmlns:a16="http://schemas.microsoft.com/office/drawing/2014/main" id="{00000000-0008-0000-4400-000086030000}"/>
            </a:ext>
          </a:extLst>
        </xdr:cNvPr>
        <xdr:cNvPicPr>
          <a:picLocks noChangeAspect="1"/>
        </xdr:cNvPicPr>
      </xdr:nvPicPr>
      <xdr:blipFill>
        <a:blip xmlns:r="http://schemas.openxmlformats.org/officeDocument/2006/relationships" r:embed="rId681"/>
        <a:stretch>
          <a:fillRect/>
        </a:stretch>
      </xdr:blipFill>
      <xdr:spPr>
        <a:xfrm>
          <a:off x="9525" y="1733971640"/>
          <a:ext cx="2120900" cy="1652270"/>
        </a:xfrm>
        <a:prstGeom prst="rect">
          <a:avLst/>
        </a:prstGeom>
        <a:noFill/>
        <a:ln w="9525">
          <a:noFill/>
        </a:ln>
      </xdr:spPr>
    </xdr:pic>
    <xdr:clientData/>
  </xdr:twoCellAnchor>
  <xdr:twoCellAnchor editAs="oneCell">
    <xdr:from>
      <xdr:col>0</xdr:col>
      <xdr:colOff>9525</xdr:colOff>
      <xdr:row>938</xdr:row>
      <xdr:rowOff>151765</xdr:rowOff>
    </xdr:from>
    <xdr:to>
      <xdr:col>0</xdr:col>
      <xdr:colOff>2145665</xdr:colOff>
      <xdr:row>938</xdr:row>
      <xdr:rowOff>1747520</xdr:rowOff>
    </xdr:to>
    <xdr:pic>
      <xdr:nvPicPr>
        <xdr:cNvPr id="903" name="图片 902">
          <a:extLst>
            <a:ext uri="{FF2B5EF4-FFF2-40B4-BE49-F238E27FC236}">
              <a16:creationId xmlns:a16="http://schemas.microsoft.com/office/drawing/2014/main" id="{00000000-0008-0000-4400-000087030000}"/>
            </a:ext>
          </a:extLst>
        </xdr:cNvPr>
        <xdr:cNvPicPr>
          <a:picLocks noChangeAspect="1"/>
        </xdr:cNvPicPr>
      </xdr:nvPicPr>
      <xdr:blipFill>
        <a:blip xmlns:r="http://schemas.openxmlformats.org/officeDocument/2006/relationships" r:embed="rId682"/>
        <a:stretch>
          <a:fillRect/>
        </a:stretch>
      </xdr:blipFill>
      <xdr:spPr>
        <a:xfrm>
          <a:off x="9525" y="1735928710"/>
          <a:ext cx="2136140" cy="1595755"/>
        </a:xfrm>
        <a:prstGeom prst="rect">
          <a:avLst/>
        </a:prstGeom>
        <a:noFill/>
        <a:ln w="9525">
          <a:noFill/>
        </a:ln>
      </xdr:spPr>
    </xdr:pic>
    <xdr:clientData/>
  </xdr:twoCellAnchor>
  <xdr:twoCellAnchor editAs="oneCell">
    <xdr:from>
      <xdr:col>0</xdr:col>
      <xdr:colOff>9525</xdr:colOff>
      <xdr:row>939</xdr:row>
      <xdr:rowOff>131445</xdr:rowOff>
    </xdr:from>
    <xdr:to>
      <xdr:col>0</xdr:col>
      <xdr:colOff>2123440</xdr:colOff>
      <xdr:row>939</xdr:row>
      <xdr:rowOff>1774825</xdr:rowOff>
    </xdr:to>
    <xdr:pic>
      <xdr:nvPicPr>
        <xdr:cNvPr id="904" name="图片 903">
          <a:extLst>
            <a:ext uri="{FF2B5EF4-FFF2-40B4-BE49-F238E27FC236}">
              <a16:creationId xmlns:a16="http://schemas.microsoft.com/office/drawing/2014/main" id="{00000000-0008-0000-4400-000088030000}"/>
            </a:ext>
          </a:extLst>
        </xdr:cNvPr>
        <xdr:cNvPicPr>
          <a:picLocks noChangeAspect="1"/>
        </xdr:cNvPicPr>
      </xdr:nvPicPr>
      <xdr:blipFill>
        <a:blip xmlns:r="http://schemas.openxmlformats.org/officeDocument/2006/relationships" r:embed="rId683"/>
        <a:stretch>
          <a:fillRect/>
        </a:stretch>
      </xdr:blipFill>
      <xdr:spPr>
        <a:xfrm>
          <a:off x="9525" y="1737813390"/>
          <a:ext cx="2113915" cy="1643380"/>
        </a:xfrm>
        <a:prstGeom prst="rect">
          <a:avLst/>
        </a:prstGeom>
        <a:noFill/>
        <a:ln w="9525">
          <a:noFill/>
        </a:ln>
      </xdr:spPr>
    </xdr:pic>
    <xdr:clientData/>
  </xdr:twoCellAnchor>
  <xdr:twoCellAnchor editAs="oneCell">
    <xdr:from>
      <xdr:col>0</xdr:col>
      <xdr:colOff>9525</xdr:colOff>
      <xdr:row>900</xdr:row>
      <xdr:rowOff>135255</xdr:rowOff>
    </xdr:from>
    <xdr:to>
      <xdr:col>0</xdr:col>
      <xdr:colOff>2145030</xdr:colOff>
      <xdr:row>900</xdr:row>
      <xdr:rowOff>1803400</xdr:rowOff>
    </xdr:to>
    <xdr:pic>
      <xdr:nvPicPr>
        <xdr:cNvPr id="653" name="图片 652">
          <a:extLst>
            <a:ext uri="{FF2B5EF4-FFF2-40B4-BE49-F238E27FC236}">
              <a16:creationId xmlns:a16="http://schemas.microsoft.com/office/drawing/2014/main" id="{00000000-0008-0000-4400-00008D020000}"/>
            </a:ext>
          </a:extLst>
        </xdr:cNvPr>
        <xdr:cNvPicPr>
          <a:picLocks noChangeAspect="1"/>
        </xdr:cNvPicPr>
      </xdr:nvPicPr>
      <xdr:blipFill>
        <a:blip xmlns:r="http://schemas.openxmlformats.org/officeDocument/2006/relationships" r:embed="rId684"/>
        <a:stretch>
          <a:fillRect/>
        </a:stretch>
      </xdr:blipFill>
      <xdr:spPr>
        <a:xfrm>
          <a:off x="9525" y="1665427200"/>
          <a:ext cx="2135505" cy="1668145"/>
        </a:xfrm>
        <a:prstGeom prst="rect">
          <a:avLst/>
        </a:prstGeom>
        <a:noFill/>
        <a:ln w="9525">
          <a:noFill/>
        </a:ln>
      </xdr:spPr>
    </xdr:pic>
    <xdr:clientData/>
  </xdr:twoCellAnchor>
  <xdr:twoCellAnchor editAs="oneCell">
    <xdr:from>
      <xdr:col>0</xdr:col>
      <xdr:colOff>58420</xdr:colOff>
      <xdr:row>899</xdr:row>
      <xdr:rowOff>165735</xdr:rowOff>
    </xdr:from>
    <xdr:to>
      <xdr:col>0</xdr:col>
      <xdr:colOff>2163445</xdr:colOff>
      <xdr:row>899</xdr:row>
      <xdr:rowOff>1857375</xdr:rowOff>
    </xdr:to>
    <xdr:pic>
      <xdr:nvPicPr>
        <xdr:cNvPr id="820" name="图片 819">
          <a:extLst>
            <a:ext uri="{FF2B5EF4-FFF2-40B4-BE49-F238E27FC236}">
              <a16:creationId xmlns:a16="http://schemas.microsoft.com/office/drawing/2014/main" id="{00000000-0008-0000-4400-000034030000}"/>
            </a:ext>
          </a:extLst>
        </xdr:cNvPr>
        <xdr:cNvPicPr>
          <a:picLocks noChangeAspect="1"/>
        </xdr:cNvPicPr>
      </xdr:nvPicPr>
      <xdr:blipFill>
        <a:blip xmlns:r="http://schemas.openxmlformats.org/officeDocument/2006/relationships" r:embed="rId685"/>
        <a:stretch>
          <a:fillRect/>
        </a:stretch>
      </xdr:blipFill>
      <xdr:spPr>
        <a:xfrm>
          <a:off x="58420" y="1663552680"/>
          <a:ext cx="2105025" cy="1691640"/>
        </a:xfrm>
        <a:prstGeom prst="rect">
          <a:avLst/>
        </a:prstGeom>
        <a:noFill/>
        <a:ln w="9525">
          <a:noFill/>
        </a:ln>
      </xdr:spPr>
    </xdr:pic>
    <xdr:clientData/>
  </xdr:twoCellAnchor>
  <xdr:twoCellAnchor editAs="oneCell">
    <xdr:from>
      <xdr:col>0</xdr:col>
      <xdr:colOff>9525</xdr:colOff>
      <xdr:row>901</xdr:row>
      <xdr:rowOff>157480</xdr:rowOff>
    </xdr:from>
    <xdr:to>
      <xdr:col>0</xdr:col>
      <xdr:colOff>2134235</xdr:colOff>
      <xdr:row>901</xdr:row>
      <xdr:rowOff>1746885</xdr:rowOff>
    </xdr:to>
    <xdr:pic>
      <xdr:nvPicPr>
        <xdr:cNvPr id="821" name="图片 820">
          <a:extLst>
            <a:ext uri="{FF2B5EF4-FFF2-40B4-BE49-F238E27FC236}">
              <a16:creationId xmlns:a16="http://schemas.microsoft.com/office/drawing/2014/main" id="{00000000-0008-0000-4400-000035030000}"/>
            </a:ext>
          </a:extLst>
        </xdr:cNvPr>
        <xdr:cNvPicPr>
          <a:picLocks noChangeAspect="1"/>
        </xdr:cNvPicPr>
      </xdr:nvPicPr>
      <xdr:blipFill>
        <a:blip xmlns:r="http://schemas.openxmlformats.org/officeDocument/2006/relationships" r:embed="rId686"/>
        <a:stretch>
          <a:fillRect/>
        </a:stretch>
      </xdr:blipFill>
      <xdr:spPr>
        <a:xfrm>
          <a:off x="9525" y="1667354425"/>
          <a:ext cx="2124710" cy="1589405"/>
        </a:xfrm>
        <a:prstGeom prst="rect">
          <a:avLst/>
        </a:prstGeom>
        <a:noFill/>
        <a:ln w="9525">
          <a:noFill/>
        </a:ln>
      </xdr:spPr>
    </xdr:pic>
    <xdr:clientData/>
  </xdr:twoCellAnchor>
  <xdr:twoCellAnchor editAs="oneCell">
    <xdr:from>
      <xdr:col>0</xdr:col>
      <xdr:colOff>9525</xdr:colOff>
      <xdr:row>902</xdr:row>
      <xdr:rowOff>170180</xdr:rowOff>
    </xdr:from>
    <xdr:to>
      <xdr:col>0</xdr:col>
      <xdr:colOff>2141855</xdr:colOff>
      <xdr:row>902</xdr:row>
      <xdr:rowOff>1811020</xdr:rowOff>
    </xdr:to>
    <xdr:pic>
      <xdr:nvPicPr>
        <xdr:cNvPr id="822" name="图片 821">
          <a:extLst>
            <a:ext uri="{FF2B5EF4-FFF2-40B4-BE49-F238E27FC236}">
              <a16:creationId xmlns:a16="http://schemas.microsoft.com/office/drawing/2014/main" id="{00000000-0008-0000-4400-000036030000}"/>
            </a:ext>
          </a:extLst>
        </xdr:cNvPr>
        <xdr:cNvPicPr>
          <a:picLocks noChangeAspect="1"/>
        </xdr:cNvPicPr>
      </xdr:nvPicPr>
      <xdr:blipFill>
        <a:blip xmlns:r="http://schemas.openxmlformats.org/officeDocument/2006/relationships" r:embed="rId687"/>
        <a:stretch>
          <a:fillRect/>
        </a:stretch>
      </xdr:blipFill>
      <xdr:spPr>
        <a:xfrm>
          <a:off x="9525" y="1669272125"/>
          <a:ext cx="2132330" cy="1640840"/>
        </a:xfrm>
        <a:prstGeom prst="rect">
          <a:avLst/>
        </a:prstGeom>
        <a:noFill/>
        <a:ln w="9525">
          <a:noFill/>
        </a:ln>
      </xdr:spPr>
    </xdr:pic>
    <xdr:clientData/>
  </xdr:twoCellAnchor>
  <xdr:twoCellAnchor editAs="oneCell">
    <xdr:from>
      <xdr:col>0</xdr:col>
      <xdr:colOff>9525</xdr:colOff>
      <xdr:row>903</xdr:row>
      <xdr:rowOff>170180</xdr:rowOff>
    </xdr:from>
    <xdr:to>
      <xdr:col>0</xdr:col>
      <xdr:colOff>2143760</xdr:colOff>
      <xdr:row>903</xdr:row>
      <xdr:rowOff>1764665</xdr:rowOff>
    </xdr:to>
    <xdr:pic>
      <xdr:nvPicPr>
        <xdr:cNvPr id="823" name="图片 822">
          <a:extLst>
            <a:ext uri="{FF2B5EF4-FFF2-40B4-BE49-F238E27FC236}">
              <a16:creationId xmlns:a16="http://schemas.microsoft.com/office/drawing/2014/main" id="{00000000-0008-0000-4400-000037030000}"/>
            </a:ext>
          </a:extLst>
        </xdr:cNvPr>
        <xdr:cNvPicPr>
          <a:picLocks noChangeAspect="1"/>
        </xdr:cNvPicPr>
      </xdr:nvPicPr>
      <xdr:blipFill>
        <a:blip xmlns:r="http://schemas.openxmlformats.org/officeDocument/2006/relationships" r:embed="rId688"/>
        <a:stretch>
          <a:fillRect/>
        </a:stretch>
      </xdr:blipFill>
      <xdr:spPr>
        <a:xfrm>
          <a:off x="9525" y="1671177125"/>
          <a:ext cx="2134235" cy="1594485"/>
        </a:xfrm>
        <a:prstGeom prst="rect">
          <a:avLst/>
        </a:prstGeom>
        <a:noFill/>
        <a:ln w="9525">
          <a:noFill/>
        </a:ln>
      </xdr:spPr>
    </xdr:pic>
    <xdr:clientData/>
  </xdr:twoCellAnchor>
  <xdr:twoCellAnchor editAs="oneCell">
    <xdr:from>
      <xdr:col>0</xdr:col>
      <xdr:colOff>219075</xdr:colOff>
      <xdr:row>906</xdr:row>
      <xdr:rowOff>59690</xdr:rowOff>
    </xdr:from>
    <xdr:to>
      <xdr:col>0</xdr:col>
      <xdr:colOff>1971040</xdr:colOff>
      <xdr:row>906</xdr:row>
      <xdr:rowOff>1881505</xdr:rowOff>
    </xdr:to>
    <xdr:pic>
      <xdr:nvPicPr>
        <xdr:cNvPr id="845" name="图片 844">
          <a:extLst>
            <a:ext uri="{FF2B5EF4-FFF2-40B4-BE49-F238E27FC236}">
              <a16:creationId xmlns:a16="http://schemas.microsoft.com/office/drawing/2014/main" id="{00000000-0008-0000-4400-00004D030000}"/>
            </a:ext>
          </a:extLst>
        </xdr:cNvPr>
        <xdr:cNvPicPr>
          <a:picLocks noChangeAspect="1"/>
        </xdr:cNvPicPr>
      </xdr:nvPicPr>
      <xdr:blipFill>
        <a:blip xmlns:r="http://schemas.openxmlformats.org/officeDocument/2006/relationships" r:embed="rId689"/>
        <a:stretch>
          <a:fillRect/>
        </a:stretch>
      </xdr:blipFill>
      <xdr:spPr>
        <a:xfrm>
          <a:off x="219075" y="1676781635"/>
          <a:ext cx="1751965" cy="1821815"/>
        </a:xfrm>
        <a:prstGeom prst="rect">
          <a:avLst/>
        </a:prstGeom>
        <a:noFill/>
        <a:ln w="9525">
          <a:noFill/>
        </a:ln>
      </xdr:spPr>
    </xdr:pic>
    <xdr:clientData/>
  </xdr:twoCellAnchor>
  <xdr:twoCellAnchor editAs="oneCell">
    <xdr:from>
      <xdr:col>0</xdr:col>
      <xdr:colOff>9525</xdr:colOff>
      <xdr:row>904</xdr:row>
      <xdr:rowOff>114300</xdr:rowOff>
    </xdr:from>
    <xdr:to>
      <xdr:col>0</xdr:col>
      <xdr:colOff>2130425</xdr:colOff>
      <xdr:row>904</xdr:row>
      <xdr:rowOff>1779905</xdr:rowOff>
    </xdr:to>
    <xdr:pic>
      <xdr:nvPicPr>
        <xdr:cNvPr id="872" name="图片 871">
          <a:extLst>
            <a:ext uri="{FF2B5EF4-FFF2-40B4-BE49-F238E27FC236}">
              <a16:creationId xmlns:a16="http://schemas.microsoft.com/office/drawing/2014/main" id="{00000000-0008-0000-4400-000068030000}"/>
            </a:ext>
          </a:extLst>
        </xdr:cNvPr>
        <xdr:cNvPicPr>
          <a:picLocks noChangeAspect="1"/>
        </xdr:cNvPicPr>
      </xdr:nvPicPr>
      <xdr:blipFill>
        <a:blip xmlns:r="http://schemas.openxmlformats.org/officeDocument/2006/relationships" r:embed="rId690"/>
        <a:stretch>
          <a:fillRect/>
        </a:stretch>
      </xdr:blipFill>
      <xdr:spPr>
        <a:xfrm>
          <a:off x="9525" y="1673026245"/>
          <a:ext cx="2120900" cy="1665605"/>
        </a:xfrm>
        <a:prstGeom prst="rect">
          <a:avLst/>
        </a:prstGeom>
        <a:noFill/>
        <a:ln w="9525">
          <a:noFill/>
        </a:ln>
      </xdr:spPr>
    </xdr:pic>
    <xdr:clientData/>
  </xdr:twoCellAnchor>
  <xdr:twoCellAnchor editAs="oneCell">
    <xdr:from>
      <xdr:col>0</xdr:col>
      <xdr:colOff>9525</xdr:colOff>
      <xdr:row>905</xdr:row>
      <xdr:rowOff>125730</xdr:rowOff>
    </xdr:from>
    <xdr:to>
      <xdr:col>0</xdr:col>
      <xdr:colOff>2148205</xdr:colOff>
      <xdr:row>905</xdr:row>
      <xdr:rowOff>1729740</xdr:rowOff>
    </xdr:to>
    <xdr:pic>
      <xdr:nvPicPr>
        <xdr:cNvPr id="874" name="图片 873">
          <a:extLst>
            <a:ext uri="{FF2B5EF4-FFF2-40B4-BE49-F238E27FC236}">
              <a16:creationId xmlns:a16="http://schemas.microsoft.com/office/drawing/2014/main" id="{00000000-0008-0000-4400-00006A030000}"/>
            </a:ext>
          </a:extLst>
        </xdr:cNvPr>
        <xdr:cNvPicPr>
          <a:picLocks noChangeAspect="1"/>
        </xdr:cNvPicPr>
      </xdr:nvPicPr>
      <xdr:blipFill>
        <a:blip xmlns:r="http://schemas.openxmlformats.org/officeDocument/2006/relationships" r:embed="rId691"/>
        <a:stretch>
          <a:fillRect/>
        </a:stretch>
      </xdr:blipFill>
      <xdr:spPr>
        <a:xfrm>
          <a:off x="9525" y="1674942675"/>
          <a:ext cx="2138680" cy="1604010"/>
        </a:xfrm>
        <a:prstGeom prst="rect">
          <a:avLst/>
        </a:prstGeom>
        <a:noFill/>
        <a:ln w="9525">
          <a:noFill/>
        </a:ln>
      </xdr:spPr>
    </xdr:pic>
    <xdr:clientData/>
  </xdr:twoCellAnchor>
  <xdr:twoCellAnchor editAs="oneCell">
    <xdr:from>
      <xdr:col>0</xdr:col>
      <xdr:colOff>31115</xdr:colOff>
      <xdr:row>907</xdr:row>
      <xdr:rowOff>147955</xdr:rowOff>
    </xdr:from>
    <xdr:to>
      <xdr:col>0</xdr:col>
      <xdr:colOff>2137410</xdr:colOff>
      <xdr:row>907</xdr:row>
      <xdr:rowOff>1763395</xdr:rowOff>
    </xdr:to>
    <xdr:pic>
      <xdr:nvPicPr>
        <xdr:cNvPr id="880" name="图片 879">
          <a:extLst>
            <a:ext uri="{FF2B5EF4-FFF2-40B4-BE49-F238E27FC236}">
              <a16:creationId xmlns:a16="http://schemas.microsoft.com/office/drawing/2014/main" id="{00000000-0008-0000-4400-000070030000}"/>
            </a:ext>
          </a:extLst>
        </xdr:cNvPr>
        <xdr:cNvPicPr>
          <a:picLocks noChangeAspect="1"/>
        </xdr:cNvPicPr>
      </xdr:nvPicPr>
      <xdr:blipFill>
        <a:blip xmlns:r="http://schemas.openxmlformats.org/officeDocument/2006/relationships" r:embed="rId692"/>
        <a:stretch>
          <a:fillRect/>
        </a:stretch>
      </xdr:blipFill>
      <xdr:spPr>
        <a:xfrm>
          <a:off x="31115" y="1678774900"/>
          <a:ext cx="2106295" cy="1615440"/>
        </a:xfrm>
        <a:prstGeom prst="rect">
          <a:avLst/>
        </a:prstGeom>
        <a:noFill/>
        <a:ln w="9525">
          <a:noFill/>
        </a:ln>
      </xdr:spPr>
    </xdr:pic>
    <xdr:clientData/>
  </xdr:twoCellAnchor>
  <xdr:twoCellAnchor editAs="oneCell">
    <xdr:from>
      <xdr:col>0</xdr:col>
      <xdr:colOff>635</xdr:colOff>
      <xdr:row>782</xdr:row>
      <xdr:rowOff>302260</xdr:rowOff>
    </xdr:from>
    <xdr:to>
      <xdr:col>0</xdr:col>
      <xdr:colOff>2121535</xdr:colOff>
      <xdr:row>782</xdr:row>
      <xdr:rowOff>1655445</xdr:rowOff>
    </xdr:to>
    <xdr:pic>
      <xdr:nvPicPr>
        <xdr:cNvPr id="889" name="图片 888">
          <a:extLst>
            <a:ext uri="{FF2B5EF4-FFF2-40B4-BE49-F238E27FC236}">
              <a16:creationId xmlns:a16="http://schemas.microsoft.com/office/drawing/2014/main" id="{00000000-0008-0000-4400-000079030000}"/>
            </a:ext>
          </a:extLst>
        </xdr:cNvPr>
        <xdr:cNvPicPr>
          <a:picLocks noChangeAspect="1"/>
        </xdr:cNvPicPr>
      </xdr:nvPicPr>
      <xdr:blipFill>
        <a:blip xmlns:r="http://schemas.openxmlformats.org/officeDocument/2006/relationships" r:embed="rId693"/>
        <a:stretch>
          <a:fillRect/>
        </a:stretch>
      </xdr:blipFill>
      <xdr:spPr>
        <a:xfrm>
          <a:off x="635" y="1443661705"/>
          <a:ext cx="2120900" cy="1353185"/>
        </a:xfrm>
        <a:prstGeom prst="rect">
          <a:avLst/>
        </a:prstGeom>
        <a:noFill/>
        <a:ln w="9525">
          <a:noFill/>
        </a:ln>
      </xdr:spPr>
    </xdr:pic>
    <xdr:clientData/>
  </xdr:twoCellAnchor>
  <xdr:twoCellAnchor editAs="oneCell">
    <xdr:from>
      <xdr:col>0</xdr:col>
      <xdr:colOff>635</xdr:colOff>
      <xdr:row>783</xdr:row>
      <xdr:rowOff>270510</xdr:rowOff>
    </xdr:from>
    <xdr:to>
      <xdr:col>0</xdr:col>
      <xdr:colOff>2125345</xdr:colOff>
      <xdr:row>783</xdr:row>
      <xdr:rowOff>1677670</xdr:rowOff>
    </xdr:to>
    <xdr:pic>
      <xdr:nvPicPr>
        <xdr:cNvPr id="897" name="图片 896">
          <a:extLst>
            <a:ext uri="{FF2B5EF4-FFF2-40B4-BE49-F238E27FC236}">
              <a16:creationId xmlns:a16="http://schemas.microsoft.com/office/drawing/2014/main" id="{00000000-0008-0000-4400-000081030000}"/>
            </a:ext>
          </a:extLst>
        </xdr:cNvPr>
        <xdr:cNvPicPr>
          <a:picLocks noChangeAspect="1"/>
        </xdr:cNvPicPr>
      </xdr:nvPicPr>
      <xdr:blipFill>
        <a:blip xmlns:r="http://schemas.openxmlformats.org/officeDocument/2006/relationships" r:embed="rId694"/>
        <a:stretch>
          <a:fillRect/>
        </a:stretch>
      </xdr:blipFill>
      <xdr:spPr>
        <a:xfrm>
          <a:off x="635" y="1445534955"/>
          <a:ext cx="2124710" cy="1407160"/>
        </a:xfrm>
        <a:prstGeom prst="rect">
          <a:avLst/>
        </a:prstGeom>
        <a:noFill/>
        <a:ln w="9525">
          <a:noFill/>
        </a:ln>
      </xdr:spPr>
    </xdr:pic>
    <xdr:clientData/>
  </xdr:twoCellAnchor>
  <xdr:twoCellAnchor editAs="oneCell">
    <xdr:from>
      <xdr:col>0</xdr:col>
      <xdr:colOff>225425</xdr:colOff>
      <xdr:row>784</xdr:row>
      <xdr:rowOff>46990</xdr:rowOff>
    </xdr:from>
    <xdr:to>
      <xdr:col>0</xdr:col>
      <xdr:colOff>1932305</xdr:colOff>
      <xdr:row>784</xdr:row>
      <xdr:rowOff>1861185</xdr:rowOff>
    </xdr:to>
    <xdr:pic>
      <xdr:nvPicPr>
        <xdr:cNvPr id="899" name="图片 898">
          <a:extLst>
            <a:ext uri="{FF2B5EF4-FFF2-40B4-BE49-F238E27FC236}">
              <a16:creationId xmlns:a16="http://schemas.microsoft.com/office/drawing/2014/main" id="{00000000-0008-0000-4400-000083030000}"/>
            </a:ext>
          </a:extLst>
        </xdr:cNvPr>
        <xdr:cNvPicPr>
          <a:picLocks noChangeAspect="1"/>
        </xdr:cNvPicPr>
      </xdr:nvPicPr>
      <xdr:blipFill>
        <a:blip xmlns:r="http://schemas.openxmlformats.org/officeDocument/2006/relationships" r:embed="rId695"/>
        <a:stretch>
          <a:fillRect/>
        </a:stretch>
      </xdr:blipFill>
      <xdr:spPr>
        <a:xfrm>
          <a:off x="225425" y="1447216435"/>
          <a:ext cx="1706880" cy="1814195"/>
        </a:xfrm>
        <a:prstGeom prst="rect">
          <a:avLst/>
        </a:prstGeom>
        <a:noFill/>
        <a:ln w="9525">
          <a:noFill/>
        </a:ln>
      </xdr:spPr>
    </xdr:pic>
    <xdr:clientData/>
  </xdr:twoCellAnchor>
  <xdr:twoCellAnchor editAs="oneCell">
    <xdr:from>
      <xdr:col>0</xdr:col>
      <xdr:colOff>635</xdr:colOff>
      <xdr:row>785</xdr:row>
      <xdr:rowOff>113665</xdr:rowOff>
    </xdr:from>
    <xdr:to>
      <xdr:col>0</xdr:col>
      <xdr:colOff>2148205</xdr:colOff>
      <xdr:row>785</xdr:row>
      <xdr:rowOff>1652270</xdr:rowOff>
    </xdr:to>
    <xdr:pic>
      <xdr:nvPicPr>
        <xdr:cNvPr id="901" name="图片 900">
          <a:extLst>
            <a:ext uri="{FF2B5EF4-FFF2-40B4-BE49-F238E27FC236}">
              <a16:creationId xmlns:a16="http://schemas.microsoft.com/office/drawing/2014/main" id="{00000000-0008-0000-4400-000085030000}"/>
            </a:ext>
          </a:extLst>
        </xdr:cNvPr>
        <xdr:cNvPicPr>
          <a:picLocks noChangeAspect="1"/>
        </xdr:cNvPicPr>
      </xdr:nvPicPr>
      <xdr:blipFill>
        <a:blip xmlns:r="http://schemas.openxmlformats.org/officeDocument/2006/relationships" r:embed="rId696"/>
        <a:stretch>
          <a:fillRect/>
        </a:stretch>
      </xdr:blipFill>
      <xdr:spPr>
        <a:xfrm>
          <a:off x="635" y="1449188110"/>
          <a:ext cx="2147570" cy="1538605"/>
        </a:xfrm>
        <a:prstGeom prst="rect">
          <a:avLst/>
        </a:prstGeom>
        <a:noFill/>
        <a:ln w="9525">
          <a:noFill/>
        </a:ln>
      </xdr:spPr>
    </xdr:pic>
    <xdr:clientData/>
  </xdr:twoCellAnchor>
  <xdr:twoCellAnchor editAs="oneCell">
    <xdr:from>
      <xdr:col>0</xdr:col>
      <xdr:colOff>9525</xdr:colOff>
      <xdr:row>776</xdr:row>
      <xdr:rowOff>301625</xdr:rowOff>
    </xdr:from>
    <xdr:to>
      <xdr:col>0</xdr:col>
      <xdr:colOff>2156460</xdr:colOff>
      <xdr:row>776</xdr:row>
      <xdr:rowOff>1727835</xdr:rowOff>
    </xdr:to>
    <xdr:pic>
      <xdr:nvPicPr>
        <xdr:cNvPr id="905" name="图片 904">
          <a:extLst>
            <a:ext uri="{FF2B5EF4-FFF2-40B4-BE49-F238E27FC236}">
              <a16:creationId xmlns:a16="http://schemas.microsoft.com/office/drawing/2014/main" id="{00000000-0008-0000-4400-000089030000}"/>
            </a:ext>
          </a:extLst>
        </xdr:cNvPr>
        <xdr:cNvPicPr>
          <a:picLocks noChangeAspect="1"/>
        </xdr:cNvPicPr>
      </xdr:nvPicPr>
      <xdr:blipFill>
        <a:blip xmlns:r="http://schemas.openxmlformats.org/officeDocument/2006/relationships" r:embed="rId697"/>
        <a:stretch>
          <a:fillRect/>
        </a:stretch>
      </xdr:blipFill>
      <xdr:spPr>
        <a:xfrm>
          <a:off x="9525" y="1432231070"/>
          <a:ext cx="2146935" cy="1426210"/>
        </a:xfrm>
        <a:prstGeom prst="rect">
          <a:avLst/>
        </a:prstGeom>
        <a:noFill/>
        <a:ln w="9525">
          <a:noFill/>
        </a:ln>
      </xdr:spPr>
    </xdr:pic>
    <xdr:clientData/>
  </xdr:twoCellAnchor>
  <xdr:twoCellAnchor editAs="oneCell">
    <xdr:from>
      <xdr:col>0</xdr:col>
      <xdr:colOff>635</xdr:colOff>
      <xdr:row>787</xdr:row>
      <xdr:rowOff>306070</xdr:rowOff>
    </xdr:from>
    <xdr:to>
      <xdr:col>0</xdr:col>
      <xdr:colOff>2165350</xdr:colOff>
      <xdr:row>787</xdr:row>
      <xdr:rowOff>1767840</xdr:rowOff>
    </xdr:to>
    <xdr:pic>
      <xdr:nvPicPr>
        <xdr:cNvPr id="907" name="图片 906">
          <a:extLst>
            <a:ext uri="{FF2B5EF4-FFF2-40B4-BE49-F238E27FC236}">
              <a16:creationId xmlns:a16="http://schemas.microsoft.com/office/drawing/2014/main" id="{00000000-0008-0000-4400-00008B030000}"/>
            </a:ext>
          </a:extLst>
        </xdr:cNvPr>
        <xdr:cNvPicPr>
          <a:picLocks noChangeAspect="1"/>
        </xdr:cNvPicPr>
      </xdr:nvPicPr>
      <xdr:blipFill>
        <a:blip xmlns:r="http://schemas.openxmlformats.org/officeDocument/2006/relationships" r:embed="rId698"/>
        <a:stretch>
          <a:fillRect/>
        </a:stretch>
      </xdr:blipFill>
      <xdr:spPr>
        <a:xfrm>
          <a:off x="635" y="1453190515"/>
          <a:ext cx="2164715" cy="1461770"/>
        </a:xfrm>
        <a:prstGeom prst="rect">
          <a:avLst/>
        </a:prstGeom>
        <a:noFill/>
        <a:ln w="9525">
          <a:noFill/>
        </a:ln>
      </xdr:spPr>
    </xdr:pic>
    <xdr:clientData/>
  </xdr:twoCellAnchor>
  <xdr:twoCellAnchor editAs="oneCell">
    <xdr:from>
      <xdr:col>0</xdr:col>
      <xdr:colOff>635</xdr:colOff>
      <xdr:row>788</xdr:row>
      <xdr:rowOff>210820</xdr:rowOff>
    </xdr:from>
    <xdr:to>
      <xdr:col>0</xdr:col>
      <xdr:colOff>2165985</xdr:colOff>
      <xdr:row>788</xdr:row>
      <xdr:rowOff>1680845</xdr:rowOff>
    </xdr:to>
    <xdr:pic>
      <xdr:nvPicPr>
        <xdr:cNvPr id="908" name="图片 907">
          <a:extLst>
            <a:ext uri="{FF2B5EF4-FFF2-40B4-BE49-F238E27FC236}">
              <a16:creationId xmlns:a16="http://schemas.microsoft.com/office/drawing/2014/main" id="{00000000-0008-0000-4400-00008C030000}"/>
            </a:ext>
          </a:extLst>
        </xdr:cNvPr>
        <xdr:cNvPicPr>
          <a:picLocks noChangeAspect="1"/>
        </xdr:cNvPicPr>
      </xdr:nvPicPr>
      <xdr:blipFill>
        <a:blip xmlns:r="http://schemas.openxmlformats.org/officeDocument/2006/relationships" r:embed="rId699"/>
        <a:stretch>
          <a:fillRect/>
        </a:stretch>
      </xdr:blipFill>
      <xdr:spPr>
        <a:xfrm>
          <a:off x="635" y="1455000265"/>
          <a:ext cx="2165350" cy="1470025"/>
        </a:xfrm>
        <a:prstGeom prst="rect">
          <a:avLst/>
        </a:prstGeom>
        <a:noFill/>
        <a:ln w="9525">
          <a:noFill/>
        </a:ln>
      </xdr:spPr>
    </xdr:pic>
    <xdr:clientData/>
  </xdr:twoCellAnchor>
  <xdr:twoCellAnchor editAs="oneCell">
    <xdr:from>
      <xdr:col>0</xdr:col>
      <xdr:colOff>64135</xdr:colOff>
      <xdr:row>786</xdr:row>
      <xdr:rowOff>40640</xdr:rowOff>
    </xdr:from>
    <xdr:to>
      <xdr:col>0</xdr:col>
      <xdr:colOff>2124075</xdr:colOff>
      <xdr:row>786</xdr:row>
      <xdr:rowOff>1848485</xdr:rowOff>
    </xdr:to>
    <xdr:pic>
      <xdr:nvPicPr>
        <xdr:cNvPr id="909" name="图片 908">
          <a:extLst>
            <a:ext uri="{FF2B5EF4-FFF2-40B4-BE49-F238E27FC236}">
              <a16:creationId xmlns:a16="http://schemas.microsoft.com/office/drawing/2014/main" id="{00000000-0008-0000-4400-00008D030000}"/>
            </a:ext>
          </a:extLst>
        </xdr:cNvPr>
        <xdr:cNvPicPr>
          <a:picLocks noChangeAspect="1"/>
        </xdr:cNvPicPr>
      </xdr:nvPicPr>
      <xdr:blipFill>
        <a:blip xmlns:r="http://schemas.openxmlformats.org/officeDocument/2006/relationships" r:embed="rId700"/>
        <a:stretch>
          <a:fillRect/>
        </a:stretch>
      </xdr:blipFill>
      <xdr:spPr>
        <a:xfrm>
          <a:off x="64135" y="1451020085"/>
          <a:ext cx="2059940" cy="1807845"/>
        </a:xfrm>
        <a:prstGeom prst="rect">
          <a:avLst/>
        </a:prstGeom>
        <a:noFill/>
        <a:ln w="9525">
          <a:noFill/>
        </a:ln>
      </xdr:spPr>
    </xdr:pic>
    <xdr:clientData/>
  </xdr:twoCellAnchor>
  <xdr:twoCellAnchor editAs="oneCell">
    <xdr:from>
      <xdr:col>0</xdr:col>
      <xdr:colOff>44450</xdr:colOff>
      <xdr:row>403</xdr:row>
      <xdr:rowOff>60960</xdr:rowOff>
    </xdr:from>
    <xdr:to>
      <xdr:col>0</xdr:col>
      <xdr:colOff>2120265</xdr:colOff>
      <xdr:row>403</xdr:row>
      <xdr:rowOff>1836420</xdr:rowOff>
    </xdr:to>
    <xdr:pic>
      <xdr:nvPicPr>
        <xdr:cNvPr id="415" name="图片 414">
          <a:extLst>
            <a:ext uri="{FF2B5EF4-FFF2-40B4-BE49-F238E27FC236}">
              <a16:creationId xmlns:a16="http://schemas.microsoft.com/office/drawing/2014/main" id="{00000000-0008-0000-4400-00009F010000}"/>
            </a:ext>
          </a:extLst>
        </xdr:cNvPr>
        <xdr:cNvPicPr>
          <a:picLocks noChangeAspect="1"/>
        </xdr:cNvPicPr>
      </xdr:nvPicPr>
      <xdr:blipFill>
        <a:blip xmlns:r="http://schemas.openxmlformats.org/officeDocument/2006/relationships" r:embed="rId701"/>
        <a:stretch>
          <a:fillRect/>
        </a:stretch>
      </xdr:blipFill>
      <xdr:spPr>
        <a:xfrm>
          <a:off x="44450" y="723489155"/>
          <a:ext cx="2075815" cy="1775460"/>
        </a:xfrm>
        <a:prstGeom prst="rect">
          <a:avLst/>
        </a:prstGeom>
        <a:noFill/>
        <a:ln w="9525">
          <a:noFill/>
        </a:ln>
      </xdr:spPr>
    </xdr:pic>
    <xdr:clientData/>
  </xdr:twoCellAnchor>
  <xdr:twoCellAnchor editAs="oneCell">
    <xdr:from>
      <xdr:col>0</xdr:col>
      <xdr:colOff>55880</xdr:colOff>
      <xdr:row>404</xdr:row>
      <xdr:rowOff>93345</xdr:rowOff>
    </xdr:from>
    <xdr:to>
      <xdr:col>0</xdr:col>
      <xdr:colOff>2162175</xdr:colOff>
      <xdr:row>404</xdr:row>
      <xdr:rowOff>1820545</xdr:rowOff>
    </xdr:to>
    <xdr:pic>
      <xdr:nvPicPr>
        <xdr:cNvPr id="416" name="图片 415">
          <a:extLst>
            <a:ext uri="{FF2B5EF4-FFF2-40B4-BE49-F238E27FC236}">
              <a16:creationId xmlns:a16="http://schemas.microsoft.com/office/drawing/2014/main" id="{00000000-0008-0000-4400-0000A0010000}"/>
            </a:ext>
          </a:extLst>
        </xdr:cNvPr>
        <xdr:cNvPicPr>
          <a:picLocks noChangeAspect="1"/>
        </xdr:cNvPicPr>
      </xdr:nvPicPr>
      <xdr:blipFill>
        <a:blip xmlns:r="http://schemas.openxmlformats.org/officeDocument/2006/relationships" r:embed="rId702"/>
        <a:stretch>
          <a:fillRect/>
        </a:stretch>
      </xdr:blipFill>
      <xdr:spPr>
        <a:xfrm>
          <a:off x="55880" y="725426540"/>
          <a:ext cx="2106295" cy="1727200"/>
        </a:xfrm>
        <a:prstGeom prst="rect">
          <a:avLst/>
        </a:prstGeom>
        <a:noFill/>
        <a:ln w="9525">
          <a:noFill/>
        </a:ln>
      </xdr:spPr>
    </xdr:pic>
    <xdr:clientData/>
  </xdr:twoCellAnchor>
  <xdr:twoCellAnchor editAs="oneCell">
    <xdr:from>
      <xdr:col>0</xdr:col>
      <xdr:colOff>24130</xdr:colOff>
      <xdr:row>405</xdr:row>
      <xdr:rowOff>82550</xdr:rowOff>
    </xdr:from>
    <xdr:to>
      <xdr:col>0</xdr:col>
      <xdr:colOff>2117725</xdr:colOff>
      <xdr:row>405</xdr:row>
      <xdr:rowOff>1857375</xdr:rowOff>
    </xdr:to>
    <xdr:pic>
      <xdr:nvPicPr>
        <xdr:cNvPr id="417" name="图片 416">
          <a:extLst>
            <a:ext uri="{FF2B5EF4-FFF2-40B4-BE49-F238E27FC236}">
              <a16:creationId xmlns:a16="http://schemas.microsoft.com/office/drawing/2014/main" id="{00000000-0008-0000-4400-0000A1010000}"/>
            </a:ext>
          </a:extLst>
        </xdr:cNvPr>
        <xdr:cNvPicPr>
          <a:picLocks noChangeAspect="1"/>
        </xdr:cNvPicPr>
      </xdr:nvPicPr>
      <xdr:blipFill>
        <a:blip xmlns:r="http://schemas.openxmlformats.org/officeDocument/2006/relationships" r:embed="rId703"/>
        <a:stretch>
          <a:fillRect/>
        </a:stretch>
      </xdr:blipFill>
      <xdr:spPr>
        <a:xfrm>
          <a:off x="24130" y="727320745"/>
          <a:ext cx="2093595" cy="1774825"/>
        </a:xfrm>
        <a:prstGeom prst="rect">
          <a:avLst/>
        </a:prstGeom>
        <a:noFill/>
        <a:ln w="9525">
          <a:noFill/>
        </a:ln>
      </xdr:spPr>
    </xdr:pic>
    <xdr:clientData/>
  </xdr:twoCellAnchor>
  <xdr:twoCellAnchor editAs="oneCell">
    <xdr:from>
      <xdr:col>0</xdr:col>
      <xdr:colOff>3175</xdr:colOff>
      <xdr:row>406</xdr:row>
      <xdr:rowOff>49530</xdr:rowOff>
    </xdr:from>
    <xdr:to>
      <xdr:col>0</xdr:col>
      <xdr:colOff>2096770</xdr:colOff>
      <xdr:row>406</xdr:row>
      <xdr:rowOff>1837055</xdr:rowOff>
    </xdr:to>
    <xdr:pic>
      <xdr:nvPicPr>
        <xdr:cNvPr id="418" name="图片 417">
          <a:extLst>
            <a:ext uri="{FF2B5EF4-FFF2-40B4-BE49-F238E27FC236}">
              <a16:creationId xmlns:a16="http://schemas.microsoft.com/office/drawing/2014/main" id="{00000000-0008-0000-4400-0000A2010000}"/>
            </a:ext>
          </a:extLst>
        </xdr:cNvPr>
        <xdr:cNvPicPr>
          <a:picLocks noChangeAspect="1"/>
        </xdr:cNvPicPr>
      </xdr:nvPicPr>
      <xdr:blipFill>
        <a:blip xmlns:r="http://schemas.openxmlformats.org/officeDocument/2006/relationships" r:embed="rId704"/>
        <a:stretch>
          <a:fillRect/>
        </a:stretch>
      </xdr:blipFill>
      <xdr:spPr>
        <a:xfrm>
          <a:off x="3175" y="729192725"/>
          <a:ext cx="2093595" cy="1787525"/>
        </a:xfrm>
        <a:prstGeom prst="rect">
          <a:avLst/>
        </a:prstGeom>
        <a:noFill/>
        <a:ln w="9525">
          <a:noFill/>
        </a:ln>
      </xdr:spPr>
    </xdr:pic>
    <xdr:clientData/>
  </xdr:twoCellAnchor>
  <xdr:twoCellAnchor editAs="oneCell">
    <xdr:from>
      <xdr:col>0</xdr:col>
      <xdr:colOff>73025</xdr:colOff>
      <xdr:row>407</xdr:row>
      <xdr:rowOff>49530</xdr:rowOff>
    </xdr:from>
    <xdr:to>
      <xdr:col>0</xdr:col>
      <xdr:colOff>2070100</xdr:colOff>
      <xdr:row>407</xdr:row>
      <xdr:rowOff>1858645</xdr:rowOff>
    </xdr:to>
    <xdr:pic>
      <xdr:nvPicPr>
        <xdr:cNvPr id="677" name="图片 676">
          <a:extLst>
            <a:ext uri="{FF2B5EF4-FFF2-40B4-BE49-F238E27FC236}">
              <a16:creationId xmlns:a16="http://schemas.microsoft.com/office/drawing/2014/main" id="{00000000-0008-0000-4400-0000A5020000}"/>
            </a:ext>
          </a:extLst>
        </xdr:cNvPr>
        <xdr:cNvPicPr>
          <a:picLocks noChangeAspect="1"/>
        </xdr:cNvPicPr>
      </xdr:nvPicPr>
      <xdr:blipFill>
        <a:blip xmlns:r="http://schemas.openxmlformats.org/officeDocument/2006/relationships" r:embed="rId705"/>
        <a:stretch>
          <a:fillRect/>
        </a:stretch>
      </xdr:blipFill>
      <xdr:spPr>
        <a:xfrm>
          <a:off x="73025" y="731097725"/>
          <a:ext cx="1997075" cy="1809115"/>
        </a:xfrm>
        <a:prstGeom prst="rect">
          <a:avLst/>
        </a:prstGeom>
        <a:noFill/>
        <a:ln w="9525">
          <a:noFill/>
        </a:ln>
      </xdr:spPr>
    </xdr:pic>
    <xdr:clientData/>
  </xdr:twoCellAnchor>
  <xdr:twoCellAnchor editAs="oneCell">
    <xdr:from>
      <xdr:col>0</xdr:col>
      <xdr:colOff>154940</xdr:colOff>
      <xdr:row>408</xdr:row>
      <xdr:rowOff>36195</xdr:rowOff>
    </xdr:from>
    <xdr:to>
      <xdr:col>0</xdr:col>
      <xdr:colOff>2056130</xdr:colOff>
      <xdr:row>408</xdr:row>
      <xdr:rowOff>1861185</xdr:rowOff>
    </xdr:to>
    <xdr:pic>
      <xdr:nvPicPr>
        <xdr:cNvPr id="839" name="图片 838">
          <a:extLst>
            <a:ext uri="{FF2B5EF4-FFF2-40B4-BE49-F238E27FC236}">
              <a16:creationId xmlns:a16="http://schemas.microsoft.com/office/drawing/2014/main" id="{00000000-0008-0000-4400-000047030000}"/>
            </a:ext>
          </a:extLst>
        </xdr:cNvPr>
        <xdr:cNvPicPr>
          <a:picLocks noChangeAspect="1"/>
        </xdr:cNvPicPr>
      </xdr:nvPicPr>
      <xdr:blipFill>
        <a:blip xmlns:r="http://schemas.openxmlformats.org/officeDocument/2006/relationships" r:embed="rId706"/>
        <a:stretch>
          <a:fillRect/>
        </a:stretch>
      </xdr:blipFill>
      <xdr:spPr>
        <a:xfrm>
          <a:off x="154940" y="732989390"/>
          <a:ext cx="1901190" cy="1824990"/>
        </a:xfrm>
        <a:prstGeom prst="rect">
          <a:avLst/>
        </a:prstGeom>
        <a:noFill/>
        <a:ln w="9525">
          <a:noFill/>
        </a:ln>
      </xdr:spPr>
    </xdr:pic>
    <xdr:clientData/>
  </xdr:twoCellAnchor>
  <xdr:twoCellAnchor editAs="oneCell">
    <xdr:from>
      <xdr:col>0</xdr:col>
      <xdr:colOff>117475</xdr:colOff>
      <xdr:row>409</xdr:row>
      <xdr:rowOff>52705</xdr:rowOff>
    </xdr:from>
    <xdr:to>
      <xdr:col>0</xdr:col>
      <xdr:colOff>2088515</xdr:colOff>
      <xdr:row>409</xdr:row>
      <xdr:rowOff>1843405</xdr:rowOff>
    </xdr:to>
    <xdr:pic>
      <xdr:nvPicPr>
        <xdr:cNvPr id="840" name="图片 839">
          <a:extLst>
            <a:ext uri="{FF2B5EF4-FFF2-40B4-BE49-F238E27FC236}">
              <a16:creationId xmlns:a16="http://schemas.microsoft.com/office/drawing/2014/main" id="{00000000-0008-0000-4400-000048030000}"/>
            </a:ext>
          </a:extLst>
        </xdr:cNvPr>
        <xdr:cNvPicPr>
          <a:picLocks noChangeAspect="1"/>
        </xdr:cNvPicPr>
      </xdr:nvPicPr>
      <xdr:blipFill>
        <a:blip xmlns:r="http://schemas.openxmlformats.org/officeDocument/2006/relationships" r:embed="rId707"/>
        <a:stretch>
          <a:fillRect/>
        </a:stretch>
      </xdr:blipFill>
      <xdr:spPr>
        <a:xfrm>
          <a:off x="117475" y="734910900"/>
          <a:ext cx="1971040" cy="1790700"/>
        </a:xfrm>
        <a:prstGeom prst="rect">
          <a:avLst/>
        </a:prstGeom>
        <a:noFill/>
        <a:ln w="9525">
          <a:noFill/>
        </a:ln>
      </xdr:spPr>
    </xdr:pic>
    <xdr:clientData/>
  </xdr:twoCellAnchor>
  <xdr:twoCellAnchor editAs="oneCell">
    <xdr:from>
      <xdr:col>0</xdr:col>
      <xdr:colOff>19050</xdr:colOff>
      <xdr:row>124</xdr:row>
      <xdr:rowOff>161290</xdr:rowOff>
    </xdr:from>
    <xdr:to>
      <xdr:col>0</xdr:col>
      <xdr:colOff>2150110</xdr:colOff>
      <xdr:row>124</xdr:row>
      <xdr:rowOff>1683385</xdr:rowOff>
    </xdr:to>
    <xdr:pic>
      <xdr:nvPicPr>
        <xdr:cNvPr id="254" name="图片 253">
          <a:extLst>
            <a:ext uri="{FF2B5EF4-FFF2-40B4-BE49-F238E27FC236}">
              <a16:creationId xmlns:a16="http://schemas.microsoft.com/office/drawing/2014/main" id="{00000000-0008-0000-4400-0000FE000000}"/>
            </a:ext>
          </a:extLst>
        </xdr:cNvPr>
        <xdr:cNvPicPr>
          <a:picLocks noChangeAspect="1"/>
        </xdr:cNvPicPr>
      </xdr:nvPicPr>
      <xdr:blipFill>
        <a:blip xmlns:r="http://schemas.openxmlformats.org/officeDocument/2006/relationships" r:embed="rId708"/>
        <a:stretch>
          <a:fillRect/>
        </a:stretch>
      </xdr:blipFill>
      <xdr:spPr>
        <a:xfrm>
          <a:off x="19050" y="195459985"/>
          <a:ext cx="2131060" cy="1522095"/>
        </a:xfrm>
        <a:prstGeom prst="rect">
          <a:avLst/>
        </a:prstGeom>
        <a:noFill/>
        <a:ln w="9525">
          <a:noFill/>
        </a:ln>
      </xdr:spPr>
    </xdr:pic>
    <xdr:clientData/>
  </xdr:twoCellAnchor>
  <xdr:twoCellAnchor editAs="oneCell">
    <xdr:from>
      <xdr:col>0</xdr:col>
      <xdr:colOff>635</xdr:colOff>
      <xdr:row>125</xdr:row>
      <xdr:rowOff>144145</xdr:rowOff>
    </xdr:from>
    <xdr:to>
      <xdr:col>0</xdr:col>
      <xdr:colOff>2106930</xdr:colOff>
      <xdr:row>125</xdr:row>
      <xdr:rowOff>1775460</xdr:rowOff>
    </xdr:to>
    <xdr:pic>
      <xdr:nvPicPr>
        <xdr:cNvPr id="255" name="图片 254">
          <a:extLst>
            <a:ext uri="{FF2B5EF4-FFF2-40B4-BE49-F238E27FC236}">
              <a16:creationId xmlns:a16="http://schemas.microsoft.com/office/drawing/2014/main" id="{00000000-0008-0000-4400-0000FF000000}"/>
            </a:ext>
          </a:extLst>
        </xdr:cNvPr>
        <xdr:cNvPicPr>
          <a:picLocks noChangeAspect="1"/>
        </xdr:cNvPicPr>
      </xdr:nvPicPr>
      <xdr:blipFill>
        <a:blip xmlns:r="http://schemas.openxmlformats.org/officeDocument/2006/relationships" r:embed="rId709"/>
        <a:stretch>
          <a:fillRect/>
        </a:stretch>
      </xdr:blipFill>
      <xdr:spPr>
        <a:xfrm>
          <a:off x="635" y="197347840"/>
          <a:ext cx="2106295" cy="1631315"/>
        </a:xfrm>
        <a:prstGeom prst="rect">
          <a:avLst/>
        </a:prstGeom>
        <a:noFill/>
        <a:ln w="9525">
          <a:noFill/>
        </a:ln>
      </xdr:spPr>
    </xdr:pic>
    <xdr:clientData/>
  </xdr:twoCellAnchor>
  <xdr:twoCellAnchor editAs="oneCell">
    <xdr:from>
      <xdr:col>0</xdr:col>
      <xdr:colOff>635</xdr:colOff>
      <xdr:row>126</xdr:row>
      <xdr:rowOff>190500</xdr:rowOff>
    </xdr:from>
    <xdr:to>
      <xdr:col>0</xdr:col>
      <xdr:colOff>2106295</xdr:colOff>
      <xdr:row>126</xdr:row>
      <xdr:rowOff>1723390</xdr:rowOff>
    </xdr:to>
    <xdr:pic>
      <xdr:nvPicPr>
        <xdr:cNvPr id="256" name="图片 255">
          <a:extLst>
            <a:ext uri="{FF2B5EF4-FFF2-40B4-BE49-F238E27FC236}">
              <a16:creationId xmlns:a16="http://schemas.microsoft.com/office/drawing/2014/main" id="{00000000-0008-0000-4400-000000010000}"/>
            </a:ext>
          </a:extLst>
        </xdr:cNvPr>
        <xdr:cNvPicPr>
          <a:picLocks noChangeAspect="1"/>
        </xdr:cNvPicPr>
      </xdr:nvPicPr>
      <xdr:blipFill>
        <a:blip xmlns:r="http://schemas.openxmlformats.org/officeDocument/2006/relationships" r:embed="rId710"/>
        <a:stretch>
          <a:fillRect/>
        </a:stretch>
      </xdr:blipFill>
      <xdr:spPr>
        <a:xfrm>
          <a:off x="635" y="199299195"/>
          <a:ext cx="2105660" cy="1532890"/>
        </a:xfrm>
        <a:prstGeom prst="rect">
          <a:avLst/>
        </a:prstGeom>
        <a:noFill/>
        <a:ln w="9525">
          <a:noFill/>
        </a:ln>
      </xdr:spPr>
    </xdr:pic>
    <xdr:clientData/>
  </xdr:twoCellAnchor>
  <xdr:twoCellAnchor editAs="oneCell">
    <xdr:from>
      <xdr:col>0</xdr:col>
      <xdr:colOff>9525</xdr:colOff>
      <xdr:row>127</xdr:row>
      <xdr:rowOff>179705</xdr:rowOff>
    </xdr:from>
    <xdr:to>
      <xdr:col>0</xdr:col>
      <xdr:colOff>2136140</xdr:colOff>
      <xdr:row>127</xdr:row>
      <xdr:rowOff>1768475</xdr:rowOff>
    </xdr:to>
    <xdr:pic>
      <xdr:nvPicPr>
        <xdr:cNvPr id="257" name="图片 256">
          <a:extLst>
            <a:ext uri="{FF2B5EF4-FFF2-40B4-BE49-F238E27FC236}">
              <a16:creationId xmlns:a16="http://schemas.microsoft.com/office/drawing/2014/main" id="{00000000-0008-0000-4400-000001010000}"/>
            </a:ext>
          </a:extLst>
        </xdr:cNvPr>
        <xdr:cNvPicPr>
          <a:picLocks noChangeAspect="1"/>
        </xdr:cNvPicPr>
      </xdr:nvPicPr>
      <xdr:blipFill>
        <a:blip xmlns:r="http://schemas.openxmlformats.org/officeDocument/2006/relationships" r:embed="rId711"/>
        <a:stretch>
          <a:fillRect/>
        </a:stretch>
      </xdr:blipFill>
      <xdr:spPr>
        <a:xfrm>
          <a:off x="9525" y="201193400"/>
          <a:ext cx="2126615" cy="1588770"/>
        </a:xfrm>
        <a:prstGeom prst="rect">
          <a:avLst/>
        </a:prstGeom>
        <a:noFill/>
        <a:ln w="9525">
          <a:noFill/>
        </a:ln>
      </xdr:spPr>
    </xdr:pic>
    <xdr:clientData/>
  </xdr:twoCellAnchor>
  <xdr:twoCellAnchor editAs="oneCell">
    <xdr:from>
      <xdr:col>0</xdr:col>
      <xdr:colOff>9525</xdr:colOff>
      <xdr:row>128</xdr:row>
      <xdr:rowOff>233045</xdr:rowOff>
    </xdr:from>
    <xdr:to>
      <xdr:col>0</xdr:col>
      <xdr:colOff>2115820</xdr:colOff>
      <xdr:row>128</xdr:row>
      <xdr:rowOff>1755140</xdr:rowOff>
    </xdr:to>
    <xdr:pic>
      <xdr:nvPicPr>
        <xdr:cNvPr id="841" name="图片 840">
          <a:extLst>
            <a:ext uri="{FF2B5EF4-FFF2-40B4-BE49-F238E27FC236}">
              <a16:creationId xmlns:a16="http://schemas.microsoft.com/office/drawing/2014/main" id="{00000000-0008-0000-4400-000049030000}"/>
            </a:ext>
          </a:extLst>
        </xdr:cNvPr>
        <xdr:cNvPicPr>
          <a:picLocks noChangeAspect="1"/>
        </xdr:cNvPicPr>
      </xdr:nvPicPr>
      <xdr:blipFill>
        <a:blip xmlns:r="http://schemas.openxmlformats.org/officeDocument/2006/relationships" r:embed="rId712"/>
        <a:stretch>
          <a:fillRect/>
        </a:stretch>
      </xdr:blipFill>
      <xdr:spPr>
        <a:xfrm>
          <a:off x="9525" y="203151740"/>
          <a:ext cx="2106295" cy="1522095"/>
        </a:xfrm>
        <a:prstGeom prst="rect">
          <a:avLst/>
        </a:prstGeom>
        <a:noFill/>
        <a:ln w="9525">
          <a:noFill/>
        </a:ln>
      </xdr:spPr>
    </xdr:pic>
    <xdr:clientData/>
  </xdr:twoCellAnchor>
  <xdr:twoCellAnchor editAs="oneCell">
    <xdr:from>
      <xdr:col>0</xdr:col>
      <xdr:colOff>19685</xdr:colOff>
      <xdr:row>120</xdr:row>
      <xdr:rowOff>276860</xdr:rowOff>
    </xdr:from>
    <xdr:to>
      <xdr:col>0</xdr:col>
      <xdr:colOff>2133600</xdr:colOff>
      <xdr:row>120</xdr:row>
      <xdr:rowOff>1713230</xdr:rowOff>
    </xdr:to>
    <xdr:pic>
      <xdr:nvPicPr>
        <xdr:cNvPr id="910" name="图片 909">
          <a:extLst>
            <a:ext uri="{FF2B5EF4-FFF2-40B4-BE49-F238E27FC236}">
              <a16:creationId xmlns:a16="http://schemas.microsoft.com/office/drawing/2014/main" id="{00000000-0008-0000-4400-00008E030000}"/>
            </a:ext>
          </a:extLst>
        </xdr:cNvPr>
        <xdr:cNvPicPr>
          <a:picLocks noChangeAspect="1"/>
        </xdr:cNvPicPr>
      </xdr:nvPicPr>
      <xdr:blipFill>
        <a:blip xmlns:r="http://schemas.openxmlformats.org/officeDocument/2006/relationships" r:embed="rId713"/>
        <a:stretch>
          <a:fillRect/>
        </a:stretch>
      </xdr:blipFill>
      <xdr:spPr>
        <a:xfrm>
          <a:off x="19685" y="187498355"/>
          <a:ext cx="2113915" cy="1436370"/>
        </a:xfrm>
        <a:prstGeom prst="rect">
          <a:avLst/>
        </a:prstGeom>
        <a:noFill/>
        <a:ln w="9525">
          <a:noFill/>
        </a:ln>
      </xdr:spPr>
    </xdr:pic>
    <xdr:clientData/>
  </xdr:twoCellAnchor>
  <xdr:twoCellAnchor editAs="oneCell">
    <xdr:from>
      <xdr:col>0</xdr:col>
      <xdr:colOff>635</xdr:colOff>
      <xdr:row>121</xdr:row>
      <xdr:rowOff>282575</xdr:rowOff>
    </xdr:from>
    <xdr:to>
      <xdr:col>0</xdr:col>
      <xdr:colOff>2096770</xdr:colOff>
      <xdr:row>121</xdr:row>
      <xdr:rowOff>1699260</xdr:rowOff>
    </xdr:to>
    <xdr:pic>
      <xdr:nvPicPr>
        <xdr:cNvPr id="911" name="图片 910">
          <a:extLst>
            <a:ext uri="{FF2B5EF4-FFF2-40B4-BE49-F238E27FC236}">
              <a16:creationId xmlns:a16="http://schemas.microsoft.com/office/drawing/2014/main" id="{00000000-0008-0000-4400-00008F030000}"/>
            </a:ext>
          </a:extLst>
        </xdr:cNvPr>
        <xdr:cNvPicPr>
          <a:picLocks noChangeAspect="1"/>
        </xdr:cNvPicPr>
      </xdr:nvPicPr>
      <xdr:blipFill>
        <a:blip xmlns:r="http://schemas.openxmlformats.org/officeDocument/2006/relationships" r:embed="rId714"/>
        <a:stretch>
          <a:fillRect/>
        </a:stretch>
      </xdr:blipFill>
      <xdr:spPr>
        <a:xfrm>
          <a:off x="635" y="189523370"/>
          <a:ext cx="2096135" cy="1416685"/>
        </a:xfrm>
        <a:prstGeom prst="rect">
          <a:avLst/>
        </a:prstGeom>
        <a:noFill/>
        <a:ln w="9525">
          <a:noFill/>
        </a:ln>
      </xdr:spPr>
    </xdr:pic>
    <xdr:clientData/>
  </xdr:twoCellAnchor>
  <xdr:twoCellAnchor editAs="oneCell">
    <xdr:from>
      <xdr:col>0</xdr:col>
      <xdr:colOff>635</xdr:colOff>
      <xdr:row>122</xdr:row>
      <xdr:rowOff>261620</xdr:rowOff>
    </xdr:from>
    <xdr:to>
      <xdr:col>0</xdr:col>
      <xdr:colOff>2115820</xdr:colOff>
      <xdr:row>122</xdr:row>
      <xdr:rowOff>1712595</xdr:rowOff>
    </xdr:to>
    <xdr:pic>
      <xdr:nvPicPr>
        <xdr:cNvPr id="912" name="图片 911">
          <a:extLst>
            <a:ext uri="{FF2B5EF4-FFF2-40B4-BE49-F238E27FC236}">
              <a16:creationId xmlns:a16="http://schemas.microsoft.com/office/drawing/2014/main" id="{00000000-0008-0000-4400-000090030000}"/>
            </a:ext>
          </a:extLst>
        </xdr:cNvPr>
        <xdr:cNvPicPr>
          <a:picLocks noChangeAspect="1"/>
        </xdr:cNvPicPr>
      </xdr:nvPicPr>
      <xdr:blipFill>
        <a:blip xmlns:r="http://schemas.openxmlformats.org/officeDocument/2006/relationships" r:embed="rId715"/>
        <a:stretch>
          <a:fillRect/>
        </a:stretch>
      </xdr:blipFill>
      <xdr:spPr>
        <a:xfrm>
          <a:off x="635" y="191521715"/>
          <a:ext cx="2115185" cy="1450975"/>
        </a:xfrm>
        <a:prstGeom prst="rect">
          <a:avLst/>
        </a:prstGeom>
        <a:noFill/>
        <a:ln w="9525">
          <a:noFill/>
        </a:ln>
      </xdr:spPr>
    </xdr:pic>
    <xdr:clientData/>
  </xdr:twoCellAnchor>
  <xdr:twoCellAnchor editAs="oneCell">
    <xdr:from>
      <xdr:col>0</xdr:col>
      <xdr:colOff>9525</xdr:colOff>
      <xdr:row>123</xdr:row>
      <xdr:rowOff>270510</xdr:rowOff>
    </xdr:from>
    <xdr:to>
      <xdr:col>0</xdr:col>
      <xdr:colOff>2129790</xdr:colOff>
      <xdr:row>123</xdr:row>
      <xdr:rowOff>1678305</xdr:rowOff>
    </xdr:to>
    <xdr:pic>
      <xdr:nvPicPr>
        <xdr:cNvPr id="913" name="图片 912">
          <a:extLst>
            <a:ext uri="{FF2B5EF4-FFF2-40B4-BE49-F238E27FC236}">
              <a16:creationId xmlns:a16="http://schemas.microsoft.com/office/drawing/2014/main" id="{00000000-0008-0000-4400-000091030000}"/>
            </a:ext>
          </a:extLst>
        </xdr:cNvPr>
        <xdr:cNvPicPr>
          <a:picLocks noChangeAspect="1"/>
        </xdr:cNvPicPr>
      </xdr:nvPicPr>
      <xdr:blipFill>
        <a:blip xmlns:r="http://schemas.openxmlformats.org/officeDocument/2006/relationships" r:embed="rId716"/>
        <a:stretch>
          <a:fillRect/>
        </a:stretch>
      </xdr:blipFill>
      <xdr:spPr>
        <a:xfrm>
          <a:off x="9525" y="193549905"/>
          <a:ext cx="2120265" cy="1407795"/>
        </a:xfrm>
        <a:prstGeom prst="rect">
          <a:avLst/>
        </a:prstGeom>
        <a:noFill/>
        <a:ln w="9525">
          <a:noFill/>
        </a:ln>
      </xdr:spPr>
    </xdr:pic>
    <xdr:clientData/>
  </xdr:twoCellAnchor>
  <xdr:twoCellAnchor editAs="oneCell">
    <xdr:from>
      <xdr:col>0</xdr:col>
      <xdr:colOff>9525</xdr:colOff>
      <xdr:row>191</xdr:row>
      <xdr:rowOff>209550</xdr:rowOff>
    </xdr:from>
    <xdr:to>
      <xdr:col>0</xdr:col>
      <xdr:colOff>2137410</xdr:colOff>
      <xdr:row>191</xdr:row>
      <xdr:rowOff>1764030</xdr:rowOff>
    </xdr:to>
    <xdr:pic>
      <xdr:nvPicPr>
        <xdr:cNvPr id="914" name="图片 913">
          <a:extLst>
            <a:ext uri="{FF2B5EF4-FFF2-40B4-BE49-F238E27FC236}">
              <a16:creationId xmlns:a16="http://schemas.microsoft.com/office/drawing/2014/main" id="{00000000-0008-0000-4400-000092030000}"/>
            </a:ext>
          </a:extLst>
        </xdr:cNvPr>
        <xdr:cNvPicPr>
          <a:picLocks noChangeAspect="1"/>
        </xdr:cNvPicPr>
      </xdr:nvPicPr>
      <xdr:blipFill>
        <a:blip xmlns:r="http://schemas.openxmlformats.org/officeDocument/2006/relationships" r:embed="rId717"/>
        <a:stretch>
          <a:fillRect/>
        </a:stretch>
      </xdr:blipFill>
      <xdr:spPr>
        <a:xfrm>
          <a:off x="9525" y="320450845"/>
          <a:ext cx="2127885" cy="1554480"/>
        </a:xfrm>
        <a:prstGeom prst="rect">
          <a:avLst/>
        </a:prstGeom>
        <a:noFill/>
        <a:ln w="9525">
          <a:noFill/>
        </a:ln>
      </xdr:spPr>
    </xdr:pic>
    <xdr:clientData/>
  </xdr:twoCellAnchor>
  <xdr:twoCellAnchor editAs="oneCell">
    <xdr:from>
      <xdr:col>0</xdr:col>
      <xdr:colOff>635</xdr:colOff>
      <xdr:row>188</xdr:row>
      <xdr:rowOff>196215</xdr:rowOff>
    </xdr:from>
    <xdr:to>
      <xdr:col>0</xdr:col>
      <xdr:colOff>2125980</xdr:colOff>
      <xdr:row>188</xdr:row>
      <xdr:rowOff>1717675</xdr:rowOff>
    </xdr:to>
    <xdr:pic>
      <xdr:nvPicPr>
        <xdr:cNvPr id="915" name="图片 914">
          <a:extLst>
            <a:ext uri="{FF2B5EF4-FFF2-40B4-BE49-F238E27FC236}">
              <a16:creationId xmlns:a16="http://schemas.microsoft.com/office/drawing/2014/main" id="{00000000-0008-0000-4400-000093030000}"/>
            </a:ext>
          </a:extLst>
        </xdr:cNvPr>
        <xdr:cNvPicPr>
          <a:picLocks noChangeAspect="1"/>
        </xdr:cNvPicPr>
      </xdr:nvPicPr>
      <xdr:blipFill>
        <a:blip xmlns:r="http://schemas.openxmlformats.org/officeDocument/2006/relationships" r:embed="rId718"/>
        <a:stretch>
          <a:fillRect/>
        </a:stretch>
      </xdr:blipFill>
      <xdr:spPr>
        <a:xfrm>
          <a:off x="635" y="314722510"/>
          <a:ext cx="2125345" cy="1521460"/>
        </a:xfrm>
        <a:prstGeom prst="rect">
          <a:avLst/>
        </a:prstGeom>
        <a:noFill/>
        <a:ln w="9525">
          <a:noFill/>
        </a:ln>
      </xdr:spPr>
    </xdr:pic>
    <xdr:clientData/>
  </xdr:twoCellAnchor>
  <xdr:twoCellAnchor editAs="oneCell">
    <xdr:from>
      <xdr:col>0</xdr:col>
      <xdr:colOff>635</xdr:colOff>
      <xdr:row>189</xdr:row>
      <xdr:rowOff>242570</xdr:rowOff>
    </xdr:from>
    <xdr:to>
      <xdr:col>0</xdr:col>
      <xdr:colOff>2134870</xdr:colOff>
      <xdr:row>189</xdr:row>
      <xdr:rowOff>1744980</xdr:rowOff>
    </xdr:to>
    <xdr:pic>
      <xdr:nvPicPr>
        <xdr:cNvPr id="916" name="图片 915">
          <a:extLst>
            <a:ext uri="{FF2B5EF4-FFF2-40B4-BE49-F238E27FC236}">
              <a16:creationId xmlns:a16="http://schemas.microsoft.com/office/drawing/2014/main" id="{00000000-0008-0000-4400-000094030000}"/>
            </a:ext>
          </a:extLst>
        </xdr:cNvPr>
        <xdr:cNvPicPr>
          <a:picLocks noChangeAspect="1"/>
        </xdr:cNvPicPr>
      </xdr:nvPicPr>
      <xdr:blipFill>
        <a:blip xmlns:r="http://schemas.openxmlformats.org/officeDocument/2006/relationships" r:embed="rId719"/>
        <a:stretch>
          <a:fillRect/>
        </a:stretch>
      </xdr:blipFill>
      <xdr:spPr>
        <a:xfrm>
          <a:off x="635" y="316673865"/>
          <a:ext cx="2134235" cy="1502410"/>
        </a:xfrm>
        <a:prstGeom prst="rect">
          <a:avLst/>
        </a:prstGeom>
        <a:noFill/>
        <a:ln w="9525">
          <a:noFill/>
        </a:ln>
      </xdr:spPr>
    </xdr:pic>
    <xdr:clientData/>
  </xdr:twoCellAnchor>
  <xdr:twoCellAnchor editAs="oneCell">
    <xdr:from>
      <xdr:col>0</xdr:col>
      <xdr:colOff>9525</xdr:colOff>
      <xdr:row>228</xdr:row>
      <xdr:rowOff>207645</xdr:rowOff>
    </xdr:from>
    <xdr:to>
      <xdr:col>0</xdr:col>
      <xdr:colOff>2116455</xdr:colOff>
      <xdr:row>228</xdr:row>
      <xdr:rowOff>1644015</xdr:rowOff>
    </xdr:to>
    <xdr:pic>
      <xdr:nvPicPr>
        <xdr:cNvPr id="917" name="图片 916">
          <a:extLst>
            <a:ext uri="{FF2B5EF4-FFF2-40B4-BE49-F238E27FC236}">
              <a16:creationId xmlns:a16="http://schemas.microsoft.com/office/drawing/2014/main" id="{00000000-0008-0000-4400-000095030000}"/>
            </a:ext>
          </a:extLst>
        </xdr:cNvPr>
        <xdr:cNvPicPr>
          <a:picLocks noChangeAspect="1"/>
        </xdr:cNvPicPr>
      </xdr:nvPicPr>
      <xdr:blipFill>
        <a:blip xmlns:r="http://schemas.openxmlformats.org/officeDocument/2006/relationships" r:embed="rId720"/>
        <a:stretch>
          <a:fillRect/>
        </a:stretch>
      </xdr:blipFill>
      <xdr:spPr>
        <a:xfrm>
          <a:off x="9525" y="390933940"/>
          <a:ext cx="2106930" cy="1436370"/>
        </a:xfrm>
        <a:prstGeom prst="rect">
          <a:avLst/>
        </a:prstGeom>
        <a:noFill/>
        <a:ln w="9525">
          <a:noFill/>
        </a:ln>
      </xdr:spPr>
    </xdr:pic>
    <xdr:clientData/>
  </xdr:twoCellAnchor>
  <xdr:twoCellAnchor editAs="oneCell">
    <xdr:from>
      <xdr:col>0</xdr:col>
      <xdr:colOff>51435</xdr:colOff>
      <xdr:row>288</xdr:row>
      <xdr:rowOff>36195</xdr:rowOff>
    </xdr:from>
    <xdr:to>
      <xdr:col>0</xdr:col>
      <xdr:colOff>2082800</xdr:colOff>
      <xdr:row>288</xdr:row>
      <xdr:rowOff>1866265</xdr:rowOff>
    </xdr:to>
    <xdr:pic>
      <xdr:nvPicPr>
        <xdr:cNvPr id="922" name="图片 921">
          <a:extLst>
            <a:ext uri="{FF2B5EF4-FFF2-40B4-BE49-F238E27FC236}">
              <a16:creationId xmlns:a16="http://schemas.microsoft.com/office/drawing/2014/main" id="{00000000-0008-0000-4400-00009A030000}"/>
            </a:ext>
          </a:extLst>
        </xdr:cNvPr>
        <xdr:cNvPicPr>
          <a:picLocks noChangeAspect="1"/>
        </xdr:cNvPicPr>
      </xdr:nvPicPr>
      <xdr:blipFill>
        <a:blip xmlns:r="http://schemas.openxmlformats.org/officeDocument/2006/relationships" r:embed="rId721"/>
        <a:stretch>
          <a:fillRect/>
        </a:stretch>
      </xdr:blipFill>
      <xdr:spPr>
        <a:xfrm>
          <a:off x="51435" y="504719590"/>
          <a:ext cx="2031365" cy="1830070"/>
        </a:xfrm>
        <a:prstGeom prst="rect">
          <a:avLst/>
        </a:prstGeom>
        <a:noFill/>
        <a:ln w="9525">
          <a:noFill/>
        </a:ln>
      </xdr:spPr>
    </xdr:pic>
    <xdr:clientData/>
  </xdr:twoCellAnchor>
  <xdr:twoCellAnchor editAs="oneCell">
    <xdr:from>
      <xdr:col>0</xdr:col>
      <xdr:colOff>635</xdr:colOff>
      <xdr:row>289</xdr:row>
      <xdr:rowOff>220980</xdr:rowOff>
    </xdr:from>
    <xdr:to>
      <xdr:col>0</xdr:col>
      <xdr:colOff>2125980</xdr:colOff>
      <xdr:row>289</xdr:row>
      <xdr:rowOff>1722755</xdr:rowOff>
    </xdr:to>
    <xdr:pic>
      <xdr:nvPicPr>
        <xdr:cNvPr id="924" name="图片 923">
          <a:extLst>
            <a:ext uri="{FF2B5EF4-FFF2-40B4-BE49-F238E27FC236}">
              <a16:creationId xmlns:a16="http://schemas.microsoft.com/office/drawing/2014/main" id="{00000000-0008-0000-4400-00009C030000}"/>
            </a:ext>
          </a:extLst>
        </xdr:cNvPr>
        <xdr:cNvPicPr>
          <a:picLocks noChangeAspect="1"/>
        </xdr:cNvPicPr>
      </xdr:nvPicPr>
      <xdr:blipFill>
        <a:blip xmlns:r="http://schemas.openxmlformats.org/officeDocument/2006/relationships" r:embed="rId722"/>
        <a:stretch>
          <a:fillRect/>
        </a:stretch>
      </xdr:blipFill>
      <xdr:spPr>
        <a:xfrm>
          <a:off x="635" y="506809375"/>
          <a:ext cx="2125345" cy="1501775"/>
        </a:xfrm>
        <a:prstGeom prst="rect">
          <a:avLst/>
        </a:prstGeom>
        <a:noFill/>
        <a:ln w="9525">
          <a:noFill/>
        </a:ln>
      </xdr:spPr>
    </xdr:pic>
    <xdr:clientData/>
  </xdr:twoCellAnchor>
  <xdr:twoCellAnchor editAs="oneCell">
    <xdr:from>
      <xdr:col>0</xdr:col>
      <xdr:colOff>136525</xdr:colOff>
      <xdr:row>290</xdr:row>
      <xdr:rowOff>29845</xdr:rowOff>
    </xdr:from>
    <xdr:to>
      <xdr:col>0</xdr:col>
      <xdr:colOff>2038985</xdr:colOff>
      <xdr:row>290</xdr:row>
      <xdr:rowOff>1869440</xdr:rowOff>
    </xdr:to>
    <xdr:pic>
      <xdr:nvPicPr>
        <xdr:cNvPr id="925" name="图片 924">
          <a:extLst>
            <a:ext uri="{FF2B5EF4-FFF2-40B4-BE49-F238E27FC236}">
              <a16:creationId xmlns:a16="http://schemas.microsoft.com/office/drawing/2014/main" id="{00000000-0008-0000-4400-00009D030000}"/>
            </a:ext>
          </a:extLst>
        </xdr:cNvPr>
        <xdr:cNvPicPr>
          <a:picLocks noChangeAspect="1"/>
        </xdr:cNvPicPr>
      </xdr:nvPicPr>
      <xdr:blipFill>
        <a:blip xmlns:r="http://schemas.openxmlformats.org/officeDocument/2006/relationships" r:embed="rId723"/>
        <a:stretch>
          <a:fillRect/>
        </a:stretch>
      </xdr:blipFill>
      <xdr:spPr>
        <a:xfrm>
          <a:off x="136525" y="508523240"/>
          <a:ext cx="1902460" cy="1839595"/>
        </a:xfrm>
        <a:prstGeom prst="rect">
          <a:avLst/>
        </a:prstGeom>
        <a:noFill/>
        <a:ln w="9525">
          <a:noFill/>
        </a:ln>
      </xdr:spPr>
    </xdr:pic>
    <xdr:clientData/>
  </xdr:twoCellAnchor>
  <xdr:twoCellAnchor editAs="oneCell">
    <xdr:from>
      <xdr:col>0</xdr:col>
      <xdr:colOff>13335</xdr:colOff>
      <xdr:row>291</xdr:row>
      <xdr:rowOff>50165</xdr:rowOff>
    </xdr:from>
    <xdr:to>
      <xdr:col>0</xdr:col>
      <xdr:colOff>2103755</xdr:colOff>
      <xdr:row>291</xdr:row>
      <xdr:rowOff>1865630</xdr:rowOff>
    </xdr:to>
    <xdr:pic>
      <xdr:nvPicPr>
        <xdr:cNvPr id="927" name="图片 926">
          <a:extLst>
            <a:ext uri="{FF2B5EF4-FFF2-40B4-BE49-F238E27FC236}">
              <a16:creationId xmlns:a16="http://schemas.microsoft.com/office/drawing/2014/main" id="{00000000-0008-0000-4400-00009F030000}"/>
            </a:ext>
          </a:extLst>
        </xdr:cNvPr>
        <xdr:cNvPicPr>
          <a:picLocks noChangeAspect="1"/>
        </xdr:cNvPicPr>
      </xdr:nvPicPr>
      <xdr:blipFill>
        <a:blip xmlns:r="http://schemas.openxmlformats.org/officeDocument/2006/relationships" r:embed="rId724"/>
        <a:stretch>
          <a:fillRect/>
        </a:stretch>
      </xdr:blipFill>
      <xdr:spPr>
        <a:xfrm>
          <a:off x="13335" y="510448560"/>
          <a:ext cx="2090420" cy="1815465"/>
        </a:xfrm>
        <a:prstGeom prst="rect">
          <a:avLst/>
        </a:prstGeom>
        <a:noFill/>
        <a:ln w="9525">
          <a:noFill/>
        </a:ln>
      </xdr:spPr>
    </xdr:pic>
    <xdr:clientData/>
  </xdr:twoCellAnchor>
  <xdr:twoCellAnchor editAs="oneCell">
    <xdr:from>
      <xdr:col>0</xdr:col>
      <xdr:colOff>635</xdr:colOff>
      <xdr:row>355</xdr:row>
      <xdr:rowOff>156845</xdr:rowOff>
    </xdr:from>
    <xdr:to>
      <xdr:col>0</xdr:col>
      <xdr:colOff>2116455</xdr:colOff>
      <xdr:row>355</xdr:row>
      <xdr:rowOff>1616075</xdr:rowOff>
    </xdr:to>
    <xdr:pic>
      <xdr:nvPicPr>
        <xdr:cNvPr id="928" name="图片 927">
          <a:extLst>
            <a:ext uri="{FF2B5EF4-FFF2-40B4-BE49-F238E27FC236}">
              <a16:creationId xmlns:a16="http://schemas.microsoft.com/office/drawing/2014/main" id="{00000000-0008-0000-4400-0000A0030000}"/>
            </a:ext>
          </a:extLst>
        </xdr:cNvPr>
        <xdr:cNvPicPr>
          <a:picLocks noChangeAspect="1"/>
        </xdr:cNvPicPr>
      </xdr:nvPicPr>
      <xdr:blipFill>
        <a:blip xmlns:r="http://schemas.openxmlformats.org/officeDocument/2006/relationships" r:embed="rId725"/>
        <a:stretch>
          <a:fillRect/>
        </a:stretch>
      </xdr:blipFill>
      <xdr:spPr>
        <a:xfrm>
          <a:off x="635" y="632145040"/>
          <a:ext cx="2115820" cy="1459230"/>
        </a:xfrm>
        <a:prstGeom prst="rect">
          <a:avLst/>
        </a:prstGeom>
        <a:noFill/>
        <a:ln w="9525">
          <a:noFill/>
        </a:ln>
      </xdr:spPr>
    </xdr:pic>
    <xdr:clientData/>
  </xdr:twoCellAnchor>
  <xdr:twoCellAnchor editAs="oneCell">
    <xdr:from>
      <xdr:col>0</xdr:col>
      <xdr:colOff>9525</xdr:colOff>
      <xdr:row>356</xdr:row>
      <xdr:rowOff>207645</xdr:rowOff>
    </xdr:from>
    <xdr:to>
      <xdr:col>0</xdr:col>
      <xdr:colOff>2129790</xdr:colOff>
      <xdr:row>356</xdr:row>
      <xdr:rowOff>1673860</xdr:rowOff>
    </xdr:to>
    <xdr:pic>
      <xdr:nvPicPr>
        <xdr:cNvPr id="929" name="图片 928">
          <a:extLst>
            <a:ext uri="{FF2B5EF4-FFF2-40B4-BE49-F238E27FC236}">
              <a16:creationId xmlns:a16="http://schemas.microsoft.com/office/drawing/2014/main" id="{00000000-0008-0000-4400-0000A1030000}"/>
            </a:ext>
          </a:extLst>
        </xdr:cNvPr>
        <xdr:cNvPicPr>
          <a:picLocks noChangeAspect="1"/>
        </xdr:cNvPicPr>
      </xdr:nvPicPr>
      <xdr:blipFill>
        <a:blip xmlns:r="http://schemas.openxmlformats.org/officeDocument/2006/relationships" r:embed="rId726"/>
        <a:stretch>
          <a:fillRect/>
        </a:stretch>
      </xdr:blipFill>
      <xdr:spPr>
        <a:xfrm>
          <a:off x="9525" y="634100840"/>
          <a:ext cx="2120265" cy="1466215"/>
        </a:xfrm>
        <a:prstGeom prst="rect">
          <a:avLst/>
        </a:prstGeom>
        <a:noFill/>
        <a:ln w="9525">
          <a:noFill/>
        </a:ln>
      </xdr:spPr>
    </xdr:pic>
    <xdr:clientData/>
  </xdr:twoCellAnchor>
  <xdr:twoCellAnchor editAs="oneCell">
    <xdr:from>
      <xdr:col>0</xdr:col>
      <xdr:colOff>635</xdr:colOff>
      <xdr:row>359</xdr:row>
      <xdr:rowOff>200025</xdr:rowOff>
    </xdr:from>
    <xdr:to>
      <xdr:col>0</xdr:col>
      <xdr:colOff>2118995</xdr:colOff>
      <xdr:row>359</xdr:row>
      <xdr:rowOff>1647825</xdr:rowOff>
    </xdr:to>
    <xdr:pic>
      <xdr:nvPicPr>
        <xdr:cNvPr id="930" name="图片 929">
          <a:extLst>
            <a:ext uri="{FF2B5EF4-FFF2-40B4-BE49-F238E27FC236}">
              <a16:creationId xmlns:a16="http://schemas.microsoft.com/office/drawing/2014/main" id="{00000000-0008-0000-4400-0000A2030000}"/>
            </a:ext>
          </a:extLst>
        </xdr:cNvPr>
        <xdr:cNvPicPr>
          <a:picLocks noChangeAspect="1"/>
        </xdr:cNvPicPr>
      </xdr:nvPicPr>
      <xdr:blipFill>
        <a:blip xmlns:r="http://schemas.openxmlformats.org/officeDocument/2006/relationships" r:embed="rId727"/>
        <a:stretch>
          <a:fillRect/>
        </a:stretch>
      </xdr:blipFill>
      <xdr:spPr>
        <a:xfrm>
          <a:off x="635" y="639808220"/>
          <a:ext cx="2118360" cy="1447800"/>
        </a:xfrm>
        <a:prstGeom prst="rect">
          <a:avLst/>
        </a:prstGeom>
        <a:noFill/>
        <a:ln w="9525">
          <a:noFill/>
        </a:ln>
      </xdr:spPr>
    </xdr:pic>
    <xdr:clientData/>
  </xdr:twoCellAnchor>
  <xdr:twoCellAnchor editAs="oneCell">
    <xdr:from>
      <xdr:col>0</xdr:col>
      <xdr:colOff>635</xdr:colOff>
      <xdr:row>362</xdr:row>
      <xdr:rowOff>125095</xdr:rowOff>
    </xdr:from>
    <xdr:to>
      <xdr:col>0</xdr:col>
      <xdr:colOff>2143760</xdr:colOff>
      <xdr:row>362</xdr:row>
      <xdr:rowOff>1709420</xdr:rowOff>
    </xdr:to>
    <xdr:pic>
      <xdr:nvPicPr>
        <xdr:cNvPr id="931" name="图片 930">
          <a:extLst>
            <a:ext uri="{FF2B5EF4-FFF2-40B4-BE49-F238E27FC236}">
              <a16:creationId xmlns:a16="http://schemas.microsoft.com/office/drawing/2014/main" id="{00000000-0008-0000-4400-0000A3030000}"/>
            </a:ext>
          </a:extLst>
        </xdr:cNvPr>
        <xdr:cNvPicPr>
          <a:picLocks noChangeAspect="1"/>
        </xdr:cNvPicPr>
      </xdr:nvPicPr>
      <xdr:blipFill>
        <a:blip xmlns:r="http://schemas.openxmlformats.org/officeDocument/2006/relationships" r:embed="rId728"/>
        <a:stretch>
          <a:fillRect/>
        </a:stretch>
      </xdr:blipFill>
      <xdr:spPr>
        <a:xfrm>
          <a:off x="635" y="645448290"/>
          <a:ext cx="2143125" cy="1584325"/>
        </a:xfrm>
        <a:prstGeom prst="rect">
          <a:avLst/>
        </a:prstGeom>
        <a:noFill/>
        <a:ln w="9525">
          <a:noFill/>
        </a:ln>
      </xdr:spPr>
    </xdr:pic>
    <xdr:clientData/>
  </xdr:twoCellAnchor>
  <xdr:twoCellAnchor editAs="oneCell">
    <xdr:from>
      <xdr:col>0</xdr:col>
      <xdr:colOff>635</xdr:colOff>
      <xdr:row>364</xdr:row>
      <xdr:rowOff>304800</xdr:rowOff>
    </xdr:from>
    <xdr:to>
      <xdr:col>0</xdr:col>
      <xdr:colOff>2147570</xdr:colOff>
      <xdr:row>364</xdr:row>
      <xdr:rowOff>1686560</xdr:rowOff>
    </xdr:to>
    <xdr:pic>
      <xdr:nvPicPr>
        <xdr:cNvPr id="932" name="图片 931">
          <a:extLst>
            <a:ext uri="{FF2B5EF4-FFF2-40B4-BE49-F238E27FC236}">
              <a16:creationId xmlns:a16="http://schemas.microsoft.com/office/drawing/2014/main" id="{00000000-0008-0000-4400-0000A4030000}"/>
            </a:ext>
          </a:extLst>
        </xdr:cNvPr>
        <xdr:cNvPicPr>
          <a:picLocks noChangeAspect="1"/>
        </xdr:cNvPicPr>
      </xdr:nvPicPr>
      <xdr:blipFill>
        <a:blip xmlns:r="http://schemas.openxmlformats.org/officeDocument/2006/relationships" r:embed="rId729"/>
        <a:stretch>
          <a:fillRect/>
        </a:stretch>
      </xdr:blipFill>
      <xdr:spPr>
        <a:xfrm>
          <a:off x="635" y="649437995"/>
          <a:ext cx="2146935" cy="1381760"/>
        </a:xfrm>
        <a:prstGeom prst="rect">
          <a:avLst/>
        </a:prstGeom>
        <a:noFill/>
        <a:ln w="9525">
          <a:noFill/>
        </a:ln>
      </xdr:spPr>
    </xdr:pic>
    <xdr:clientData/>
  </xdr:twoCellAnchor>
  <xdr:twoCellAnchor editAs="oneCell">
    <xdr:from>
      <xdr:col>0</xdr:col>
      <xdr:colOff>9525</xdr:colOff>
      <xdr:row>365</xdr:row>
      <xdr:rowOff>208915</xdr:rowOff>
    </xdr:from>
    <xdr:to>
      <xdr:col>0</xdr:col>
      <xdr:colOff>2121535</xdr:colOff>
      <xdr:row>365</xdr:row>
      <xdr:rowOff>1731010</xdr:rowOff>
    </xdr:to>
    <xdr:pic>
      <xdr:nvPicPr>
        <xdr:cNvPr id="933" name="图片 932">
          <a:extLst>
            <a:ext uri="{FF2B5EF4-FFF2-40B4-BE49-F238E27FC236}">
              <a16:creationId xmlns:a16="http://schemas.microsoft.com/office/drawing/2014/main" id="{00000000-0008-0000-4400-0000A5030000}"/>
            </a:ext>
          </a:extLst>
        </xdr:cNvPr>
        <xdr:cNvPicPr>
          <a:picLocks noChangeAspect="1"/>
        </xdr:cNvPicPr>
      </xdr:nvPicPr>
      <xdr:blipFill>
        <a:blip xmlns:r="http://schemas.openxmlformats.org/officeDocument/2006/relationships" r:embed="rId730"/>
        <a:stretch>
          <a:fillRect/>
        </a:stretch>
      </xdr:blipFill>
      <xdr:spPr>
        <a:xfrm>
          <a:off x="9525" y="651247110"/>
          <a:ext cx="2112010" cy="1522095"/>
        </a:xfrm>
        <a:prstGeom prst="rect">
          <a:avLst/>
        </a:prstGeom>
        <a:noFill/>
        <a:ln w="9525">
          <a:noFill/>
        </a:ln>
      </xdr:spPr>
    </xdr:pic>
    <xdr:clientData/>
  </xdr:twoCellAnchor>
  <xdr:twoCellAnchor editAs="oneCell">
    <xdr:from>
      <xdr:col>0</xdr:col>
      <xdr:colOff>9525</xdr:colOff>
      <xdr:row>367</xdr:row>
      <xdr:rowOff>177800</xdr:rowOff>
    </xdr:from>
    <xdr:to>
      <xdr:col>0</xdr:col>
      <xdr:colOff>2124075</xdr:colOff>
      <xdr:row>367</xdr:row>
      <xdr:rowOff>1687195</xdr:rowOff>
    </xdr:to>
    <xdr:pic>
      <xdr:nvPicPr>
        <xdr:cNvPr id="934" name="图片 933">
          <a:extLst>
            <a:ext uri="{FF2B5EF4-FFF2-40B4-BE49-F238E27FC236}">
              <a16:creationId xmlns:a16="http://schemas.microsoft.com/office/drawing/2014/main" id="{00000000-0008-0000-4400-0000A6030000}"/>
            </a:ext>
          </a:extLst>
        </xdr:cNvPr>
        <xdr:cNvPicPr>
          <a:picLocks noChangeAspect="1"/>
        </xdr:cNvPicPr>
      </xdr:nvPicPr>
      <xdr:blipFill>
        <a:blip xmlns:r="http://schemas.openxmlformats.org/officeDocument/2006/relationships" r:embed="rId731"/>
        <a:stretch>
          <a:fillRect/>
        </a:stretch>
      </xdr:blipFill>
      <xdr:spPr>
        <a:xfrm>
          <a:off x="9525" y="655025995"/>
          <a:ext cx="2114550" cy="1509395"/>
        </a:xfrm>
        <a:prstGeom prst="rect">
          <a:avLst/>
        </a:prstGeom>
        <a:noFill/>
        <a:ln w="9525">
          <a:noFill/>
        </a:ln>
      </xdr:spPr>
    </xdr:pic>
    <xdr:clientData/>
  </xdr:twoCellAnchor>
  <xdr:twoCellAnchor editAs="oneCell">
    <xdr:from>
      <xdr:col>0</xdr:col>
      <xdr:colOff>9525</xdr:colOff>
      <xdr:row>368</xdr:row>
      <xdr:rowOff>270510</xdr:rowOff>
    </xdr:from>
    <xdr:to>
      <xdr:col>0</xdr:col>
      <xdr:colOff>2150110</xdr:colOff>
      <xdr:row>368</xdr:row>
      <xdr:rowOff>1610360</xdr:rowOff>
    </xdr:to>
    <xdr:pic>
      <xdr:nvPicPr>
        <xdr:cNvPr id="935" name="图片 934">
          <a:extLst>
            <a:ext uri="{FF2B5EF4-FFF2-40B4-BE49-F238E27FC236}">
              <a16:creationId xmlns:a16="http://schemas.microsoft.com/office/drawing/2014/main" id="{00000000-0008-0000-4400-0000A7030000}"/>
            </a:ext>
          </a:extLst>
        </xdr:cNvPr>
        <xdr:cNvPicPr>
          <a:picLocks noChangeAspect="1"/>
        </xdr:cNvPicPr>
      </xdr:nvPicPr>
      <xdr:blipFill>
        <a:blip xmlns:r="http://schemas.openxmlformats.org/officeDocument/2006/relationships" r:embed="rId732"/>
        <a:stretch>
          <a:fillRect/>
        </a:stretch>
      </xdr:blipFill>
      <xdr:spPr>
        <a:xfrm>
          <a:off x="9525" y="657023705"/>
          <a:ext cx="2140585" cy="1339850"/>
        </a:xfrm>
        <a:prstGeom prst="rect">
          <a:avLst/>
        </a:prstGeom>
        <a:noFill/>
        <a:ln w="9525">
          <a:noFill/>
        </a:ln>
      </xdr:spPr>
    </xdr:pic>
    <xdr:clientData/>
  </xdr:twoCellAnchor>
  <xdr:twoCellAnchor editAs="oneCell">
    <xdr:from>
      <xdr:col>0</xdr:col>
      <xdr:colOff>9525</xdr:colOff>
      <xdr:row>370</xdr:row>
      <xdr:rowOff>220345</xdr:rowOff>
    </xdr:from>
    <xdr:to>
      <xdr:col>0</xdr:col>
      <xdr:colOff>2153285</xdr:colOff>
      <xdr:row>370</xdr:row>
      <xdr:rowOff>1656080</xdr:rowOff>
    </xdr:to>
    <xdr:pic>
      <xdr:nvPicPr>
        <xdr:cNvPr id="936" name="图片 935">
          <a:extLst>
            <a:ext uri="{FF2B5EF4-FFF2-40B4-BE49-F238E27FC236}">
              <a16:creationId xmlns:a16="http://schemas.microsoft.com/office/drawing/2014/main" id="{00000000-0008-0000-4400-0000A8030000}"/>
            </a:ext>
          </a:extLst>
        </xdr:cNvPr>
        <xdr:cNvPicPr>
          <a:picLocks noChangeAspect="1"/>
        </xdr:cNvPicPr>
      </xdr:nvPicPr>
      <xdr:blipFill>
        <a:blip xmlns:r="http://schemas.openxmlformats.org/officeDocument/2006/relationships" r:embed="rId733"/>
        <a:stretch>
          <a:fillRect/>
        </a:stretch>
      </xdr:blipFill>
      <xdr:spPr>
        <a:xfrm>
          <a:off x="9525" y="660783540"/>
          <a:ext cx="2143760" cy="1435735"/>
        </a:xfrm>
        <a:prstGeom prst="rect">
          <a:avLst/>
        </a:prstGeom>
        <a:noFill/>
        <a:ln w="9525">
          <a:noFill/>
        </a:ln>
      </xdr:spPr>
    </xdr:pic>
    <xdr:clientData/>
  </xdr:twoCellAnchor>
  <xdr:twoCellAnchor editAs="oneCell">
    <xdr:from>
      <xdr:col>0</xdr:col>
      <xdr:colOff>635</xdr:colOff>
      <xdr:row>383</xdr:row>
      <xdr:rowOff>86995</xdr:rowOff>
    </xdr:from>
    <xdr:to>
      <xdr:col>0</xdr:col>
      <xdr:colOff>2152015</xdr:colOff>
      <xdr:row>383</xdr:row>
      <xdr:rowOff>1857375</xdr:rowOff>
    </xdr:to>
    <xdr:pic>
      <xdr:nvPicPr>
        <xdr:cNvPr id="937" name="图片 936">
          <a:extLst>
            <a:ext uri="{FF2B5EF4-FFF2-40B4-BE49-F238E27FC236}">
              <a16:creationId xmlns:a16="http://schemas.microsoft.com/office/drawing/2014/main" id="{00000000-0008-0000-4400-0000A9030000}"/>
            </a:ext>
          </a:extLst>
        </xdr:cNvPr>
        <xdr:cNvPicPr>
          <a:picLocks noChangeAspect="1"/>
        </xdr:cNvPicPr>
      </xdr:nvPicPr>
      <xdr:blipFill>
        <a:blip xmlns:r="http://schemas.openxmlformats.org/officeDocument/2006/relationships" r:embed="rId734"/>
        <a:stretch>
          <a:fillRect/>
        </a:stretch>
      </xdr:blipFill>
      <xdr:spPr>
        <a:xfrm>
          <a:off x="635" y="685415190"/>
          <a:ext cx="2151380" cy="1770380"/>
        </a:xfrm>
        <a:prstGeom prst="rect">
          <a:avLst/>
        </a:prstGeom>
        <a:noFill/>
        <a:ln w="9525">
          <a:noFill/>
        </a:ln>
      </xdr:spPr>
    </xdr:pic>
    <xdr:clientData/>
  </xdr:twoCellAnchor>
  <xdr:twoCellAnchor editAs="oneCell">
    <xdr:from>
      <xdr:col>0</xdr:col>
      <xdr:colOff>635</xdr:colOff>
      <xdr:row>471</xdr:row>
      <xdr:rowOff>198120</xdr:rowOff>
    </xdr:from>
    <xdr:to>
      <xdr:col>0</xdr:col>
      <xdr:colOff>2143760</xdr:colOff>
      <xdr:row>471</xdr:row>
      <xdr:rowOff>1687195</xdr:rowOff>
    </xdr:to>
    <xdr:pic>
      <xdr:nvPicPr>
        <xdr:cNvPr id="938" name="图片 937">
          <a:extLst>
            <a:ext uri="{FF2B5EF4-FFF2-40B4-BE49-F238E27FC236}">
              <a16:creationId xmlns:a16="http://schemas.microsoft.com/office/drawing/2014/main" id="{00000000-0008-0000-4400-0000AA030000}"/>
            </a:ext>
          </a:extLst>
        </xdr:cNvPr>
        <xdr:cNvPicPr>
          <a:picLocks noChangeAspect="1"/>
        </xdr:cNvPicPr>
      </xdr:nvPicPr>
      <xdr:blipFill>
        <a:blip xmlns:r="http://schemas.openxmlformats.org/officeDocument/2006/relationships" r:embed="rId735"/>
        <a:stretch>
          <a:fillRect/>
        </a:stretch>
      </xdr:blipFill>
      <xdr:spPr>
        <a:xfrm>
          <a:off x="635" y="853166315"/>
          <a:ext cx="2143125" cy="1489075"/>
        </a:xfrm>
        <a:prstGeom prst="rect">
          <a:avLst/>
        </a:prstGeom>
        <a:noFill/>
        <a:ln w="9525">
          <a:noFill/>
        </a:ln>
      </xdr:spPr>
    </xdr:pic>
    <xdr:clientData/>
  </xdr:twoCellAnchor>
  <xdr:twoCellAnchor editAs="oneCell">
    <xdr:from>
      <xdr:col>0</xdr:col>
      <xdr:colOff>151765</xdr:colOff>
      <xdr:row>501</xdr:row>
      <xdr:rowOff>92075</xdr:rowOff>
    </xdr:from>
    <xdr:to>
      <xdr:col>0</xdr:col>
      <xdr:colOff>1936750</xdr:colOff>
      <xdr:row>501</xdr:row>
      <xdr:rowOff>1901190</xdr:rowOff>
    </xdr:to>
    <xdr:pic>
      <xdr:nvPicPr>
        <xdr:cNvPr id="939" name="图片 938">
          <a:extLst>
            <a:ext uri="{FF2B5EF4-FFF2-40B4-BE49-F238E27FC236}">
              <a16:creationId xmlns:a16="http://schemas.microsoft.com/office/drawing/2014/main" id="{00000000-0008-0000-4400-0000AB030000}"/>
            </a:ext>
          </a:extLst>
        </xdr:cNvPr>
        <xdr:cNvPicPr>
          <a:picLocks noChangeAspect="1"/>
        </xdr:cNvPicPr>
      </xdr:nvPicPr>
      <xdr:blipFill>
        <a:blip xmlns:r="http://schemas.openxmlformats.org/officeDocument/2006/relationships" r:embed="rId736"/>
        <a:stretch>
          <a:fillRect/>
        </a:stretch>
      </xdr:blipFill>
      <xdr:spPr>
        <a:xfrm>
          <a:off x="151765" y="910210270"/>
          <a:ext cx="1784985" cy="1809115"/>
        </a:xfrm>
        <a:prstGeom prst="rect">
          <a:avLst/>
        </a:prstGeom>
        <a:noFill/>
        <a:ln w="9525">
          <a:noFill/>
        </a:ln>
      </xdr:spPr>
    </xdr:pic>
    <xdr:clientData/>
  </xdr:twoCellAnchor>
  <xdr:twoCellAnchor editAs="oneCell">
    <xdr:from>
      <xdr:col>0</xdr:col>
      <xdr:colOff>9525</xdr:colOff>
      <xdr:row>502</xdr:row>
      <xdr:rowOff>233045</xdr:rowOff>
    </xdr:from>
    <xdr:to>
      <xdr:col>0</xdr:col>
      <xdr:colOff>2155825</xdr:colOff>
      <xdr:row>502</xdr:row>
      <xdr:rowOff>1694815</xdr:rowOff>
    </xdr:to>
    <xdr:pic>
      <xdr:nvPicPr>
        <xdr:cNvPr id="940" name="图片 939">
          <a:extLst>
            <a:ext uri="{FF2B5EF4-FFF2-40B4-BE49-F238E27FC236}">
              <a16:creationId xmlns:a16="http://schemas.microsoft.com/office/drawing/2014/main" id="{00000000-0008-0000-4400-0000AC030000}"/>
            </a:ext>
          </a:extLst>
        </xdr:cNvPr>
        <xdr:cNvPicPr>
          <a:picLocks noChangeAspect="1"/>
        </xdr:cNvPicPr>
      </xdr:nvPicPr>
      <xdr:blipFill>
        <a:blip xmlns:r="http://schemas.openxmlformats.org/officeDocument/2006/relationships" r:embed="rId737"/>
        <a:stretch>
          <a:fillRect/>
        </a:stretch>
      </xdr:blipFill>
      <xdr:spPr>
        <a:xfrm>
          <a:off x="9525" y="912256240"/>
          <a:ext cx="2146300" cy="1461770"/>
        </a:xfrm>
        <a:prstGeom prst="rect">
          <a:avLst/>
        </a:prstGeom>
        <a:noFill/>
        <a:ln w="9525">
          <a:noFill/>
        </a:ln>
      </xdr:spPr>
    </xdr:pic>
    <xdr:clientData/>
  </xdr:twoCellAnchor>
  <xdr:twoCellAnchor editAs="oneCell">
    <xdr:from>
      <xdr:col>0</xdr:col>
      <xdr:colOff>9525</xdr:colOff>
      <xdr:row>503</xdr:row>
      <xdr:rowOff>231775</xdr:rowOff>
    </xdr:from>
    <xdr:to>
      <xdr:col>0</xdr:col>
      <xdr:colOff>2124710</xdr:colOff>
      <xdr:row>503</xdr:row>
      <xdr:rowOff>1664335</xdr:rowOff>
    </xdr:to>
    <xdr:pic>
      <xdr:nvPicPr>
        <xdr:cNvPr id="941" name="图片 940">
          <a:extLst>
            <a:ext uri="{FF2B5EF4-FFF2-40B4-BE49-F238E27FC236}">
              <a16:creationId xmlns:a16="http://schemas.microsoft.com/office/drawing/2014/main" id="{00000000-0008-0000-4400-0000AD030000}"/>
            </a:ext>
          </a:extLst>
        </xdr:cNvPr>
        <xdr:cNvPicPr>
          <a:picLocks noChangeAspect="1"/>
        </xdr:cNvPicPr>
      </xdr:nvPicPr>
      <xdr:blipFill>
        <a:blip xmlns:r="http://schemas.openxmlformats.org/officeDocument/2006/relationships" r:embed="rId738"/>
        <a:stretch>
          <a:fillRect/>
        </a:stretch>
      </xdr:blipFill>
      <xdr:spPr>
        <a:xfrm>
          <a:off x="9525" y="914159970"/>
          <a:ext cx="2115185" cy="1432560"/>
        </a:xfrm>
        <a:prstGeom prst="rect">
          <a:avLst/>
        </a:prstGeom>
        <a:noFill/>
        <a:ln w="9525">
          <a:noFill/>
        </a:ln>
      </xdr:spPr>
    </xdr:pic>
    <xdr:clientData/>
  </xdr:twoCellAnchor>
  <xdr:twoCellAnchor editAs="oneCell">
    <xdr:from>
      <xdr:col>0</xdr:col>
      <xdr:colOff>9525</xdr:colOff>
      <xdr:row>504</xdr:row>
      <xdr:rowOff>190500</xdr:rowOff>
    </xdr:from>
    <xdr:to>
      <xdr:col>0</xdr:col>
      <xdr:colOff>2143125</xdr:colOff>
      <xdr:row>504</xdr:row>
      <xdr:rowOff>1642745</xdr:rowOff>
    </xdr:to>
    <xdr:pic>
      <xdr:nvPicPr>
        <xdr:cNvPr id="942" name="图片 941">
          <a:extLst>
            <a:ext uri="{FF2B5EF4-FFF2-40B4-BE49-F238E27FC236}">
              <a16:creationId xmlns:a16="http://schemas.microsoft.com/office/drawing/2014/main" id="{00000000-0008-0000-4400-0000AE030000}"/>
            </a:ext>
          </a:extLst>
        </xdr:cNvPr>
        <xdr:cNvPicPr>
          <a:picLocks noChangeAspect="1"/>
        </xdr:cNvPicPr>
      </xdr:nvPicPr>
      <xdr:blipFill>
        <a:blip xmlns:r="http://schemas.openxmlformats.org/officeDocument/2006/relationships" r:embed="rId739"/>
        <a:stretch>
          <a:fillRect/>
        </a:stretch>
      </xdr:blipFill>
      <xdr:spPr>
        <a:xfrm>
          <a:off x="9525" y="916023695"/>
          <a:ext cx="2133600" cy="1452245"/>
        </a:xfrm>
        <a:prstGeom prst="rect">
          <a:avLst/>
        </a:prstGeom>
        <a:noFill/>
        <a:ln w="9525">
          <a:noFill/>
        </a:ln>
      </xdr:spPr>
    </xdr:pic>
    <xdr:clientData/>
  </xdr:twoCellAnchor>
  <xdr:twoCellAnchor editAs="oneCell">
    <xdr:from>
      <xdr:col>0</xdr:col>
      <xdr:colOff>9525</xdr:colOff>
      <xdr:row>505</xdr:row>
      <xdr:rowOff>158115</xdr:rowOff>
    </xdr:from>
    <xdr:to>
      <xdr:col>0</xdr:col>
      <xdr:colOff>2138680</xdr:colOff>
      <xdr:row>505</xdr:row>
      <xdr:rowOff>1753870</xdr:rowOff>
    </xdr:to>
    <xdr:pic>
      <xdr:nvPicPr>
        <xdr:cNvPr id="943" name="图片 942">
          <a:extLst>
            <a:ext uri="{FF2B5EF4-FFF2-40B4-BE49-F238E27FC236}">
              <a16:creationId xmlns:a16="http://schemas.microsoft.com/office/drawing/2014/main" id="{00000000-0008-0000-4400-0000AF030000}"/>
            </a:ext>
          </a:extLst>
        </xdr:cNvPr>
        <xdr:cNvPicPr>
          <a:picLocks noChangeAspect="1"/>
        </xdr:cNvPicPr>
      </xdr:nvPicPr>
      <xdr:blipFill>
        <a:blip xmlns:r="http://schemas.openxmlformats.org/officeDocument/2006/relationships" r:embed="rId740"/>
        <a:stretch>
          <a:fillRect/>
        </a:stretch>
      </xdr:blipFill>
      <xdr:spPr>
        <a:xfrm>
          <a:off x="9525" y="917896310"/>
          <a:ext cx="2129155" cy="1595755"/>
        </a:xfrm>
        <a:prstGeom prst="rect">
          <a:avLst/>
        </a:prstGeom>
        <a:noFill/>
        <a:ln w="9525">
          <a:noFill/>
        </a:ln>
      </xdr:spPr>
    </xdr:pic>
    <xdr:clientData/>
  </xdr:twoCellAnchor>
  <xdr:twoCellAnchor editAs="oneCell">
    <xdr:from>
      <xdr:col>0</xdr:col>
      <xdr:colOff>635</xdr:colOff>
      <xdr:row>506</xdr:row>
      <xdr:rowOff>106680</xdr:rowOff>
    </xdr:from>
    <xdr:to>
      <xdr:col>0</xdr:col>
      <xdr:colOff>2144395</xdr:colOff>
      <xdr:row>506</xdr:row>
      <xdr:rowOff>1795780</xdr:rowOff>
    </xdr:to>
    <xdr:pic>
      <xdr:nvPicPr>
        <xdr:cNvPr id="944" name="图片 943">
          <a:extLst>
            <a:ext uri="{FF2B5EF4-FFF2-40B4-BE49-F238E27FC236}">
              <a16:creationId xmlns:a16="http://schemas.microsoft.com/office/drawing/2014/main" id="{00000000-0008-0000-4400-0000B0030000}"/>
            </a:ext>
          </a:extLst>
        </xdr:cNvPr>
        <xdr:cNvPicPr>
          <a:picLocks noChangeAspect="1"/>
        </xdr:cNvPicPr>
      </xdr:nvPicPr>
      <xdr:blipFill>
        <a:blip xmlns:r="http://schemas.openxmlformats.org/officeDocument/2006/relationships" r:embed="rId741"/>
        <a:stretch>
          <a:fillRect/>
        </a:stretch>
      </xdr:blipFill>
      <xdr:spPr>
        <a:xfrm>
          <a:off x="635" y="919749875"/>
          <a:ext cx="2143760" cy="1689100"/>
        </a:xfrm>
        <a:prstGeom prst="rect">
          <a:avLst/>
        </a:prstGeom>
        <a:noFill/>
        <a:ln w="9525">
          <a:noFill/>
        </a:ln>
      </xdr:spPr>
    </xdr:pic>
    <xdr:clientData/>
  </xdr:twoCellAnchor>
  <xdr:twoCellAnchor editAs="oneCell">
    <xdr:from>
      <xdr:col>0</xdr:col>
      <xdr:colOff>9525</xdr:colOff>
      <xdr:row>507</xdr:row>
      <xdr:rowOff>138430</xdr:rowOff>
    </xdr:from>
    <xdr:to>
      <xdr:col>0</xdr:col>
      <xdr:colOff>2132330</xdr:colOff>
      <xdr:row>507</xdr:row>
      <xdr:rowOff>1799590</xdr:rowOff>
    </xdr:to>
    <xdr:pic>
      <xdr:nvPicPr>
        <xdr:cNvPr id="945" name="图片 944">
          <a:extLst>
            <a:ext uri="{FF2B5EF4-FFF2-40B4-BE49-F238E27FC236}">
              <a16:creationId xmlns:a16="http://schemas.microsoft.com/office/drawing/2014/main" id="{00000000-0008-0000-4400-0000B1030000}"/>
            </a:ext>
          </a:extLst>
        </xdr:cNvPr>
        <xdr:cNvPicPr>
          <a:picLocks noChangeAspect="1"/>
        </xdr:cNvPicPr>
      </xdr:nvPicPr>
      <xdr:blipFill>
        <a:blip xmlns:r="http://schemas.openxmlformats.org/officeDocument/2006/relationships" r:embed="rId742"/>
        <a:stretch>
          <a:fillRect/>
        </a:stretch>
      </xdr:blipFill>
      <xdr:spPr>
        <a:xfrm>
          <a:off x="9525" y="921686625"/>
          <a:ext cx="2122805" cy="1661160"/>
        </a:xfrm>
        <a:prstGeom prst="rect">
          <a:avLst/>
        </a:prstGeom>
        <a:noFill/>
        <a:ln w="9525">
          <a:noFill/>
        </a:ln>
      </xdr:spPr>
    </xdr:pic>
    <xdr:clientData/>
  </xdr:twoCellAnchor>
  <xdr:twoCellAnchor editAs="oneCell">
    <xdr:from>
      <xdr:col>0</xdr:col>
      <xdr:colOff>19050</xdr:colOff>
      <xdr:row>508</xdr:row>
      <xdr:rowOff>124460</xdr:rowOff>
    </xdr:from>
    <xdr:to>
      <xdr:col>0</xdr:col>
      <xdr:colOff>2127250</xdr:colOff>
      <xdr:row>508</xdr:row>
      <xdr:rowOff>1754505</xdr:rowOff>
    </xdr:to>
    <xdr:pic>
      <xdr:nvPicPr>
        <xdr:cNvPr id="946" name="图片 945">
          <a:extLst>
            <a:ext uri="{FF2B5EF4-FFF2-40B4-BE49-F238E27FC236}">
              <a16:creationId xmlns:a16="http://schemas.microsoft.com/office/drawing/2014/main" id="{00000000-0008-0000-4400-0000B2030000}"/>
            </a:ext>
          </a:extLst>
        </xdr:cNvPr>
        <xdr:cNvPicPr>
          <a:picLocks noChangeAspect="1"/>
        </xdr:cNvPicPr>
      </xdr:nvPicPr>
      <xdr:blipFill>
        <a:blip xmlns:r="http://schemas.openxmlformats.org/officeDocument/2006/relationships" r:embed="rId743"/>
        <a:stretch>
          <a:fillRect/>
        </a:stretch>
      </xdr:blipFill>
      <xdr:spPr>
        <a:xfrm>
          <a:off x="19050" y="923577655"/>
          <a:ext cx="2108200" cy="1630045"/>
        </a:xfrm>
        <a:prstGeom prst="rect">
          <a:avLst/>
        </a:prstGeom>
        <a:noFill/>
        <a:ln w="9525">
          <a:noFill/>
        </a:ln>
      </xdr:spPr>
    </xdr:pic>
    <xdr:clientData/>
  </xdr:twoCellAnchor>
  <xdr:twoCellAnchor editAs="oneCell">
    <xdr:from>
      <xdr:col>0</xdr:col>
      <xdr:colOff>193040</xdr:colOff>
      <xdr:row>631</xdr:row>
      <xdr:rowOff>13335</xdr:rowOff>
    </xdr:from>
    <xdr:to>
      <xdr:col>0</xdr:col>
      <xdr:colOff>2144395</xdr:colOff>
      <xdr:row>631</xdr:row>
      <xdr:rowOff>1816100</xdr:rowOff>
    </xdr:to>
    <xdr:pic>
      <xdr:nvPicPr>
        <xdr:cNvPr id="45" name="图片 44">
          <a:extLst>
            <a:ext uri="{FF2B5EF4-FFF2-40B4-BE49-F238E27FC236}">
              <a16:creationId xmlns:a16="http://schemas.microsoft.com/office/drawing/2014/main" id="{00000000-0008-0000-4400-00002D000000}"/>
            </a:ext>
          </a:extLst>
        </xdr:cNvPr>
        <xdr:cNvPicPr>
          <a:picLocks noChangeAspect="1"/>
        </xdr:cNvPicPr>
      </xdr:nvPicPr>
      <xdr:blipFill>
        <a:blip xmlns:r="http://schemas.openxmlformats.org/officeDocument/2006/relationships" r:embed="rId744"/>
        <a:stretch>
          <a:fillRect/>
        </a:stretch>
      </xdr:blipFill>
      <xdr:spPr>
        <a:xfrm>
          <a:off x="193040" y="1157679930"/>
          <a:ext cx="1951355" cy="1802765"/>
        </a:xfrm>
        <a:prstGeom prst="rect">
          <a:avLst/>
        </a:prstGeom>
        <a:noFill/>
        <a:ln w="9525">
          <a:noFill/>
        </a:ln>
      </xdr:spPr>
    </xdr:pic>
    <xdr:clientData/>
  </xdr:twoCellAnchor>
  <xdr:twoCellAnchor editAs="oneCell">
    <xdr:from>
      <xdr:col>0</xdr:col>
      <xdr:colOff>115570</xdr:colOff>
      <xdr:row>632</xdr:row>
      <xdr:rowOff>40640</xdr:rowOff>
    </xdr:from>
    <xdr:to>
      <xdr:col>0</xdr:col>
      <xdr:colOff>2110105</xdr:colOff>
      <xdr:row>632</xdr:row>
      <xdr:rowOff>1827530</xdr:rowOff>
    </xdr:to>
    <xdr:pic>
      <xdr:nvPicPr>
        <xdr:cNvPr id="48" name="图片 47">
          <a:extLst>
            <a:ext uri="{FF2B5EF4-FFF2-40B4-BE49-F238E27FC236}">
              <a16:creationId xmlns:a16="http://schemas.microsoft.com/office/drawing/2014/main" id="{00000000-0008-0000-4400-000030000000}"/>
            </a:ext>
          </a:extLst>
        </xdr:cNvPr>
        <xdr:cNvPicPr>
          <a:picLocks noChangeAspect="1"/>
        </xdr:cNvPicPr>
      </xdr:nvPicPr>
      <xdr:blipFill>
        <a:blip xmlns:r="http://schemas.openxmlformats.org/officeDocument/2006/relationships" r:embed="rId745"/>
        <a:stretch>
          <a:fillRect/>
        </a:stretch>
      </xdr:blipFill>
      <xdr:spPr>
        <a:xfrm>
          <a:off x="115570" y="1159612235"/>
          <a:ext cx="1994535" cy="1786890"/>
        </a:xfrm>
        <a:prstGeom prst="rect">
          <a:avLst/>
        </a:prstGeom>
        <a:noFill/>
        <a:ln w="9525">
          <a:noFill/>
        </a:ln>
      </xdr:spPr>
    </xdr:pic>
    <xdr:clientData/>
  </xdr:twoCellAnchor>
  <xdr:twoCellAnchor editAs="oneCell">
    <xdr:from>
      <xdr:col>0</xdr:col>
      <xdr:colOff>147320</xdr:colOff>
      <xdr:row>633</xdr:row>
      <xdr:rowOff>83185</xdr:rowOff>
    </xdr:from>
    <xdr:to>
      <xdr:col>0</xdr:col>
      <xdr:colOff>1983105</xdr:colOff>
      <xdr:row>633</xdr:row>
      <xdr:rowOff>1864995</xdr:rowOff>
    </xdr:to>
    <xdr:pic>
      <xdr:nvPicPr>
        <xdr:cNvPr id="142" name="图片 141">
          <a:extLst>
            <a:ext uri="{FF2B5EF4-FFF2-40B4-BE49-F238E27FC236}">
              <a16:creationId xmlns:a16="http://schemas.microsoft.com/office/drawing/2014/main" id="{00000000-0008-0000-4400-00008E000000}"/>
            </a:ext>
          </a:extLst>
        </xdr:cNvPr>
        <xdr:cNvPicPr>
          <a:picLocks noChangeAspect="1"/>
        </xdr:cNvPicPr>
      </xdr:nvPicPr>
      <xdr:blipFill>
        <a:blip xmlns:r="http://schemas.openxmlformats.org/officeDocument/2006/relationships" r:embed="rId746"/>
        <a:stretch>
          <a:fillRect/>
        </a:stretch>
      </xdr:blipFill>
      <xdr:spPr>
        <a:xfrm>
          <a:off x="147320" y="1161559780"/>
          <a:ext cx="1835785" cy="1781810"/>
        </a:xfrm>
        <a:prstGeom prst="rect">
          <a:avLst/>
        </a:prstGeom>
        <a:noFill/>
        <a:ln w="9525">
          <a:noFill/>
        </a:ln>
      </xdr:spPr>
    </xdr:pic>
    <xdr:clientData/>
  </xdr:twoCellAnchor>
  <xdr:twoCellAnchor editAs="oneCell">
    <xdr:from>
      <xdr:col>0</xdr:col>
      <xdr:colOff>9525</xdr:colOff>
      <xdr:row>760</xdr:row>
      <xdr:rowOff>82550</xdr:rowOff>
    </xdr:from>
    <xdr:to>
      <xdr:col>0</xdr:col>
      <xdr:colOff>2118995</xdr:colOff>
      <xdr:row>760</xdr:row>
      <xdr:rowOff>1849755</xdr:rowOff>
    </xdr:to>
    <xdr:pic>
      <xdr:nvPicPr>
        <xdr:cNvPr id="143" name="图片 142">
          <a:extLst>
            <a:ext uri="{FF2B5EF4-FFF2-40B4-BE49-F238E27FC236}">
              <a16:creationId xmlns:a16="http://schemas.microsoft.com/office/drawing/2014/main" id="{00000000-0008-0000-4400-00008F000000}"/>
            </a:ext>
          </a:extLst>
        </xdr:cNvPr>
        <xdr:cNvPicPr>
          <a:picLocks noChangeAspect="1"/>
        </xdr:cNvPicPr>
      </xdr:nvPicPr>
      <xdr:blipFill>
        <a:blip xmlns:r="http://schemas.openxmlformats.org/officeDocument/2006/relationships" r:embed="rId747"/>
        <a:stretch>
          <a:fillRect/>
        </a:stretch>
      </xdr:blipFill>
      <xdr:spPr>
        <a:xfrm>
          <a:off x="9525" y="1401531995"/>
          <a:ext cx="2109470" cy="1767205"/>
        </a:xfrm>
        <a:prstGeom prst="rect">
          <a:avLst/>
        </a:prstGeom>
        <a:noFill/>
        <a:ln w="9525">
          <a:noFill/>
        </a:ln>
      </xdr:spPr>
    </xdr:pic>
    <xdr:clientData/>
  </xdr:twoCellAnchor>
  <xdr:twoCellAnchor editAs="oneCell">
    <xdr:from>
      <xdr:col>0</xdr:col>
      <xdr:colOff>330835</xdr:colOff>
      <xdr:row>843</xdr:row>
      <xdr:rowOff>52070</xdr:rowOff>
    </xdr:from>
    <xdr:to>
      <xdr:col>0</xdr:col>
      <xdr:colOff>1955800</xdr:colOff>
      <xdr:row>843</xdr:row>
      <xdr:rowOff>1867535</xdr:rowOff>
    </xdr:to>
    <xdr:pic>
      <xdr:nvPicPr>
        <xdr:cNvPr id="144" name="图片 143">
          <a:extLst>
            <a:ext uri="{FF2B5EF4-FFF2-40B4-BE49-F238E27FC236}">
              <a16:creationId xmlns:a16="http://schemas.microsoft.com/office/drawing/2014/main" id="{00000000-0008-0000-4400-000090000000}"/>
            </a:ext>
          </a:extLst>
        </xdr:cNvPr>
        <xdr:cNvPicPr>
          <a:picLocks noChangeAspect="1"/>
        </xdr:cNvPicPr>
      </xdr:nvPicPr>
      <xdr:blipFill>
        <a:blip xmlns:r="http://schemas.openxmlformats.org/officeDocument/2006/relationships" r:embed="rId748"/>
        <a:stretch>
          <a:fillRect/>
        </a:stretch>
      </xdr:blipFill>
      <xdr:spPr>
        <a:xfrm>
          <a:off x="330835" y="1556479615"/>
          <a:ext cx="1624965" cy="1815465"/>
        </a:xfrm>
        <a:prstGeom prst="rect">
          <a:avLst/>
        </a:prstGeom>
        <a:noFill/>
        <a:ln w="9525">
          <a:noFill/>
        </a:ln>
      </xdr:spPr>
    </xdr:pic>
    <xdr:clientData/>
  </xdr:twoCellAnchor>
  <xdr:twoCellAnchor editAs="oneCell">
    <xdr:from>
      <xdr:col>0</xdr:col>
      <xdr:colOff>49530</xdr:colOff>
      <xdr:row>113</xdr:row>
      <xdr:rowOff>106045</xdr:rowOff>
    </xdr:from>
    <xdr:to>
      <xdr:col>0</xdr:col>
      <xdr:colOff>2148840</xdr:colOff>
      <xdr:row>113</xdr:row>
      <xdr:rowOff>1485265</xdr:rowOff>
    </xdr:to>
    <xdr:pic>
      <xdr:nvPicPr>
        <xdr:cNvPr id="217" name="图片 216">
          <a:extLst>
            <a:ext uri="{FF2B5EF4-FFF2-40B4-BE49-F238E27FC236}">
              <a16:creationId xmlns:a16="http://schemas.microsoft.com/office/drawing/2014/main" id="{00000000-0008-0000-4400-0000D9000000}"/>
            </a:ext>
          </a:extLst>
        </xdr:cNvPr>
        <xdr:cNvPicPr>
          <a:picLocks noChangeAspect="1"/>
        </xdr:cNvPicPr>
      </xdr:nvPicPr>
      <xdr:blipFill>
        <a:blip xmlns:r="http://schemas.openxmlformats.org/officeDocument/2006/relationships" r:embed="rId749"/>
        <a:stretch>
          <a:fillRect/>
        </a:stretch>
      </xdr:blipFill>
      <xdr:spPr>
        <a:xfrm>
          <a:off x="49530" y="175097440"/>
          <a:ext cx="2099310" cy="1379220"/>
        </a:xfrm>
        <a:prstGeom prst="rect">
          <a:avLst/>
        </a:prstGeom>
        <a:noFill/>
        <a:ln w="9525">
          <a:noFill/>
        </a:ln>
      </xdr:spPr>
    </xdr:pic>
    <xdr:clientData/>
  </xdr:twoCellAnchor>
  <xdr:twoCellAnchor editAs="oneCell">
    <xdr:from>
      <xdr:col>0</xdr:col>
      <xdr:colOff>34290</xdr:colOff>
      <xdr:row>116</xdr:row>
      <xdr:rowOff>118110</xdr:rowOff>
    </xdr:from>
    <xdr:to>
      <xdr:col>0</xdr:col>
      <xdr:colOff>2106295</xdr:colOff>
      <xdr:row>116</xdr:row>
      <xdr:rowOff>1533525</xdr:rowOff>
    </xdr:to>
    <xdr:pic>
      <xdr:nvPicPr>
        <xdr:cNvPr id="214" name="图片 213">
          <a:extLst>
            <a:ext uri="{FF2B5EF4-FFF2-40B4-BE49-F238E27FC236}">
              <a16:creationId xmlns:a16="http://schemas.microsoft.com/office/drawing/2014/main" id="{00000000-0008-0000-4400-0000D6000000}"/>
            </a:ext>
          </a:extLst>
        </xdr:cNvPr>
        <xdr:cNvPicPr>
          <a:picLocks noChangeAspect="1"/>
        </xdr:cNvPicPr>
      </xdr:nvPicPr>
      <xdr:blipFill>
        <a:blip xmlns:r="http://schemas.openxmlformats.org/officeDocument/2006/relationships" r:embed="rId750"/>
        <a:stretch>
          <a:fillRect/>
        </a:stretch>
      </xdr:blipFill>
      <xdr:spPr>
        <a:xfrm>
          <a:off x="34290" y="179706905"/>
          <a:ext cx="2072005" cy="1415415"/>
        </a:xfrm>
        <a:prstGeom prst="rect">
          <a:avLst/>
        </a:prstGeom>
        <a:noFill/>
        <a:ln w="9525">
          <a:noFill/>
        </a:ln>
      </xdr:spPr>
    </xdr:pic>
    <xdr:clientData/>
  </xdr:twoCellAnchor>
  <xdr:twoCellAnchor editAs="oneCell">
    <xdr:from>
      <xdr:col>0</xdr:col>
      <xdr:colOff>52070</xdr:colOff>
      <xdr:row>117</xdr:row>
      <xdr:rowOff>324485</xdr:rowOff>
    </xdr:from>
    <xdr:to>
      <xdr:col>0</xdr:col>
      <xdr:colOff>2120900</xdr:colOff>
      <xdr:row>117</xdr:row>
      <xdr:rowOff>1838960</xdr:rowOff>
    </xdr:to>
    <xdr:pic>
      <xdr:nvPicPr>
        <xdr:cNvPr id="225" name="图片 224">
          <a:extLst>
            <a:ext uri="{FF2B5EF4-FFF2-40B4-BE49-F238E27FC236}">
              <a16:creationId xmlns:a16="http://schemas.microsoft.com/office/drawing/2014/main" id="{00000000-0008-0000-4400-0000E1000000}"/>
            </a:ext>
          </a:extLst>
        </xdr:cNvPr>
        <xdr:cNvPicPr>
          <a:picLocks noChangeAspect="1"/>
        </xdr:cNvPicPr>
      </xdr:nvPicPr>
      <xdr:blipFill>
        <a:blip xmlns:r="http://schemas.openxmlformats.org/officeDocument/2006/relationships" r:embed="rId751"/>
        <a:stretch>
          <a:fillRect/>
        </a:stretch>
      </xdr:blipFill>
      <xdr:spPr>
        <a:xfrm>
          <a:off x="52070" y="181488080"/>
          <a:ext cx="2068830" cy="1514475"/>
        </a:xfrm>
        <a:prstGeom prst="rect">
          <a:avLst/>
        </a:prstGeom>
        <a:noFill/>
        <a:ln w="9525">
          <a:noFill/>
        </a:ln>
      </xdr:spPr>
    </xdr:pic>
    <xdr:clientData/>
  </xdr:twoCellAnchor>
  <xdr:twoCellAnchor editAs="oneCell">
    <xdr:from>
      <xdr:col>0</xdr:col>
      <xdr:colOff>19685</xdr:colOff>
      <xdr:row>118</xdr:row>
      <xdr:rowOff>355600</xdr:rowOff>
    </xdr:from>
    <xdr:to>
      <xdr:col>0</xdr:col>
      <xdr:colOff>2132965</xdr:colOff>
      <xdr:row>118</xdr:row>
      <xdr:rowOff>1758315</xdr:rowOff>
    </xdr:to>
    <xdr:pic>
      <xdr:nvPicPr>
        <xdr:cNvPr id="229" name="图片 228">
          <a:extLst>
            <a:ext uri="{FF2B5EF4-FFF2-40B4-BE49-F238E27FC236}">
              <a16:creationId xmlns:a16="http://schemas.microsoft.com/office/drawing/2014/main" id="{00000000-0008-0000-4400-0000E5000000}"/>
            </a:ext>
          </a:extLst>
        </xdr:cNvPr>
        <xdr:cNvPicPr>
          <a:picLocks noChangeAspect="1"/>
        </xdr:cNvPicPr>
      </xdr:nvPicPr>
      <xdr:blipFill>
        <a:blip xmlns:r="http://schemas.openxmlformats.org/officeDocument/2006/relationships" r:embed="rId752"/>
        <a:stretch>
          <a:fillRect/>
        </a:stretch>
      </xdr:blipFill>
      <xdr:spPr>
        <a:xfrm>
          <a:off x="19685" y="183538495"/>
          <a:ext cx="2113280" cy="1402715"/>
        </a:xfrm>
        <a:prstGeom prst="rect">
          <a:avLst/>
        </a:prstGeom>
        <a:noFill/>
        <a:ln w="9525">
          <a:noFill/>
        </a:ln>
      </xdr:spPr>
    </xdr:pic>
    <xdr:clientData/>
  </xdr:twoCellAnchor>
  <xdr:twoCellAnchor editAs="oneCell">
    <xdr:from>
      <xdr:col>0</xdr:col>
      <xdr:colOff>9525</xdr:colOff>
      <xdr:row>108</xdr:row>
      <xdr:rowOff>78740</xdr:rowOff>
    </xdr:from>
    <xdr:to>
      <xdr:col>0</xdr:col>
      <xdr:colOff>1819910</xdr:colOff>
      <xdr:row>108</xdr:row>
      <xdr:rowOff>1459230</xdr:rowOff>
    </xdr:to>
    <xdr:pic>
      <xdr:nvPicPr>
        <xdr:cNvPr id="211" name="图片 210">
          <a:extLst>
            <a:ext uri="{FF2B5EF4-FFF2-40B4-BE49-F238E27FC236}">
              <a16:creationId xmlns:a16="http://schemas.microsoft.com/office/drawing/2014/main" id="{00000000-0008-0000-4400-0000D3000000}"/>
            </a:ext>
          </a:extLst>
        </xdr:cNvPr>
        <xdr:cNvPicPr>
          <a:picLocks noChangeAspect="1"/>
        </xdr:cNvPicPr>
      </xdr:nvPicPr>
      <xdr:blipFill>
        <a:blip xmlns:r="http://schemas.openxmlformats.org/officeDocument/2006/relationships" r:embed="rId753"/>
        <a:stretch>
          <a:fillRect/>
        </a:stretch>
      </xdr:blipFill>
      <xdr:spPr>
        <a:xfrm>
          <a:off x="9525" y="167450135"/>
          <a:ext cx="1810385" cy="1380490"/>
        </a:xfrm>
        <a:prstGeom prst="rect">
          <a:avLst/>
        </a:prstGeom>
        <a:noFill/>
        <a:ln w="9525">
          <a:noFill/>
        </a:ln>
      </xdr:spPr>
    </xdr:pic>
    <xdr:clientData/>
  </xdr:twoCellAnchor>
  <xdr:twoCellAnchor editAs="oneCell">
    <xdr:from>
      <xdr:col>0</xdr:col>
      <xdr:colOff>26670</xdr:colOff>
      <xdr:row>109</xdr:row>
      <xdr:rowOff>60325</xdr:rowOff>
    </xdr:from>
    <xdr:to>
      <xdr:col>0</xdr:col>
      <xdr:colOff>1822450</xdr:colOff>
      <xdr:row>109</xdr:row>
      <xdr:rowOff>1435735</xdr:rowOff>
    </xdr:to>
    <xdr:pic>
      <xdr:nvPicPr>
        <xdr:cNvPr id="219" name="图片 218">
          <a:extLst>
            <a:ext uri="{FF2B5EF4-FFF2-40B4-BE49-F238E27FC236}">
              <a16:creationId xmlns:a16="http://schemas.microsoft.com/office/drawing/2014/main" id="{00000000-0008-0000-4400-0000DB000000}"/>
            </a:ext>
          </a:extLst>
        </xdr:cNvPr>
        <xdr:cNvPicPr>
          <a:picLocks noChangeAspect="1"/>
        </xdr:cNvPicPr>
      </xdr:nvPicPr>
      <xdr:blipFill>
        <a:blip xmlns:r="http://schemas.openxmlformats.org/officeDocument/2006/relationships" r:embed="rId754"/>
        <a:stretch>
          <a:fillRect/>
        </a:stretch>
      </xdr:blipFill>
      <xdr:spPr>
        <a:xfrm>
          <a:off x="26670" y="168955720"/>
          <a:ext cx="1795780" cy="1375410"/>
        </a:xfrm>
        <a:prstGeom prst="rect">
          <a:avLst/>
        </a:prstGeom>
        <a:noFill/>
        <a:ln w="9525">
          <a:noFill/>
        </a:ln>
      </xdr:spPr>
    </xdr:pic>
    <xdr:clientData/>
  </xdr:twoCellAnchor>
  <xdr:twoCellAnchor editAs="oneCell">
    <xdr:from>
      <xdr:col>0</xdr:col>
      <xdr:colOff>152400</xdr:colOff>
      <xdr:row>107</xdr:row>
      <xdr:rowOff>136525</xdr:rowOff>
    </xdr:from>
    <xdr:to>
      <xdr:col>0</xdr:col>
      <xdr:colOff>1976755</xdr:colOff>
      <xdr:row>107</xdr:row>
      <xdr:rowOff>1356995</xdr:rowOff>
    </xdr:to>
    <xdr:pic>
      <xdr:nvPicPr>
        <xdr:cNvPr id="222" name="图片 221">
          <a:extLst>
            <a:ext uri="{FF2B5EF4-FFF2-40B4-BE49-F238E27FC236}">
              <a16:creationId xmlns:a16="http://schemas.microsoft.com/office/drawing/2014/main" id="{00000000-0008-0000-4400-0000DE000000}"/>
            </a:ext>
          </a:extLst>
        </xdr:cNvPr>
        <xdr:cNvPicPr>
          <a:picLocks noChangeAspect="1"/>
        </xdr:cNvPicPr>
      </xdr:nvPicPr>
      <xdr:blipFill>
        <a:blip xmlns:r="http://schemas.openxmlformats.org/officeDocument/2006/relationships" r:embed="rId755"/>
        <a:stretch>
          <a:fillRect/>
        </a:stretch>
      </xdr:blipFill>
      <xdr:spPr>
        <a:xfrm>
          <a:off x="152400" y="165983920"/>
          <a:ext cx="1824355" cy="1220470"/>
        </a:xfrm>
        <a:prstGeom prst="rect">
          <a:avLst/>
        </a:prstGeom>
        <a:noFill/>
        <a:ln w="9525">
          <a:noFill/>
        </a:ln>
      </xdr:spPr>
    </xdr:pic>
    <xdr:clientData/>
  </xdr:twoCellAnchor>
  <xdr:twoCellAnchor editAs="oneCell">
    <xdr:from>
      <xdr:col>0</xdr:col>
      <xdr:colOff>9525</xdr:colOff>
      <xdr:row>110</xdr:row>
      <xdr:rowOff>78105</xdr:rowOff>
    </xdr:from>
    <xdr:to>
      <xdr:col>0</xdr:col>
      <xdr:colOff>1798955</xdr:colOff>
      <xdr:row>110</xdr:row>
      <xdr:rowOff>1466215</xdr:rowOff>
    </xdr:to>
    <xdr:pic>
      <xdr:nvPicPr>
        <xdr:cNvPr id="223" name="图片 222">
          <a:extLst>
            <a:ext uri="{FF2B5EF4-FFF2-40B4-BE49-F238E27FC236}">
              <a16:creationId xmlns:a16="http://schemas.microsoft.com/office/drawing/2014/main" id="{00000000-0008-0000-4400-0000DF000000}"/>
            </a:ext>
          </a:extLst>
        </xdr:cNvPr>
        <xdr:cNvPicPr>
          <a:picLocks noChangeAspect="1"/>
        </xdr:cNvPicPr>
      </xdr:nvPicPr>
      <xdr:blipFill>
        <a:blip xmlns:r="http://schemas.openxmlformats.org/officeDocument/2006/relationships" r:embed="rId756"/>
        <a:stretch>
          <a:fillRect/>
        </a:stretch>
      </xdr:blipFill>
      <xdr:spPr>
        <a:xfrm>
          <a:off x="9525" y="170497500"/>
          <a:ext cx="1789430" cy="1388110"/>
        </a:xfrm>
        <a:prstGeom prst="rect">
          <a:avLst/>
        </a:prstGeom>
        <a:noFill/>
        <a:ln w="9525">
          <a:noFill/>
        </a:ln>
      </xdr:spPr>
    </xdr:pic>
    <xdr:clientData/>
  </xdr:twoCellAnchor>
  <xdr:twoCellAnchor editAs="oneCell">
    <xdr:from>
      <xdr:col>0</xdr:col>
      <xdr:colOff>44450</xdr:colOff>
      <xdr:row>111</xdr:row>
      <xdr:rowOff>60325</xdr:rowOff>
    </xdr:from>
    <xdr:to>
      <xdr:col>0</xdr:col>
      <xdr:colOff>1837690</xdr:colOff>
      <xdr:row>111</xdr:row>
      <xdr:rowOff>1477645</xdr:rowOff>
    </xdr:to>
    <xdr:pic>
      <xdr:nvPicPr>
        <xdr:cNvPr id="305" name="图片 304">
          <a:extLst>
            <a:ext uri="{FF2B5EF4-FFF2-40B4-BE49-F238E27FC236}">
              <a16:creationId xmlns:a16="http://schemas.microsoft.com/office/drawing/2014/main" id="{00000000-0008-0000-4400-000031010000}"/>
            </a:ext>
          </a:extLst>
        </xdr:cNvPr>
        <xdr:cNvPicPr>
          <a:picLocks noChangeAspect="1"/>
        </xdr:cNvPicPr>
      </xdr:nvPicPr>
      <xdr:blipFill>
        <a:blip xmlns:r="http://schemas.openxmlformats.org/officeDocument/2006/relationships" r:embed="rId757"/>
        <a:stretch>
          <a:fillRect/>
        </a:stretch>
      </xdr:blipFill>
      <xdr:spPr>
        <a:xfrm>
          <a:off x="44450" y="172003720"/>
          <a:ext cx="1793240" cy="1417320"/>
        </a:xfrm>
        <a:prstGeom prst="rect">
          <a:avLst/>
        </a:prstGeom>
        <a:noFill/>
        <a:ln w="9525">
          <a:noFill/>
        </a:ln>
      </xdr:spPr>
    </xdr:pic>
    <xdr:clientData/>
  </xdr:twoCellAnchor>
  <xdr:twoCellAnchor editAs="oneCell">
    <xdr:from>
      <xdr:col>0</xdr:col>
      <xdr:colOff>214630</xdr:colOff>
      <xdr:row>112</xdr:row>
      <xdr:rowOff>132715</xdr:rowOff>
    </xdr:from>
    <xdr:to>
      <xdr:col>0</xdr:col>
      <xdr:colOff>2004060</xdr:colOff>
      <xdr:row>112</xdr:row>
      <xdr:rowOff>1520825</xdr:rowOff>
    </xdr:to>
    <xdr:pic>
      <xdr:nvPicPr>
        <xdr:cNvPr id="306" name="图片 305">
          <a:extLst>
            <a:ext uri="{FF2B5EF4-FFF2-40B4-BE49-F238E27FC236}">
              <a16:creationId xmlns:a16="http://schemas.microsoft.com/office/drawing/2014/main" id="{00000000-0008-0000-4400-000032010000}"/>
            </a:ext>
          </a:extLst>
        </xdr:cNvPr>
        <xdr:cNvPicPr>
          <a:picLocks noChangeAspect="1"/>
        </xdr:cNvPicPr>
      </xdr:nvPicPr>
      <xdr:blipFill>
        <a:blip xmlns:r="http://schemas.openxmlformats.org/officeDocument/2006/relationships" r:embed="rId756"/>
        <a:stretch>
          <a:fillRect/>
        </a:stretch>
      </xdr:blipFill>
      <xdr:spPr>
        <a:xfrm>
          <a:off x="214630" y="173600110"/>
          <a:ext cx="1789430" cy="1388110"/>
        </a:xfrm>
        <a:prstGeom prst="rect">
          <a:avLst/>
        </a:prstGeom>
        <a:noFill/>
        <a:ln w="9525">
          <a:noFill/>
        </a:ln>
      </xdr:spPr>
    </xdr:pic>
    <xdr:clientData/>
  </xdr:twoCellAnchor>
  <xdr:twoCellAnchor editAs="oneCell">
    <xdr:from>
      <xdr:col>14</xdr:col>
      <xdr:colOff>0</xdr:colOff>
      <xdr:row>939</xdr:row>
      <xdr:rowOff>401320</xdr:rowOff>
    </xdr:from>
    <xdr:to>
      <xdr:col>14</xdr:col>
      <xdr:colOff>304800</xdr:colOff>
      <xdr:row>939</xdr:row>
      <xdr:rowOff>703580</xdr:rowOff>
    </xdr:to>
    <xdr:sp macro="" textlink="">
      <xdr:nvSpPr>
        <xdr:cNvPr id="307" name="AutoShape 1025" descr="C:\Users\Administrator\AppData\Roaming\Tencent\Users\411768291\TIM\WinTemp\RichOle\PGA=ORNRV2F4$U_@{$F6C.png">
          <a:extLst>
            <a:ext uri="{FF2B5EF4-FFF2-40B4-BE49-F238E27FC236}">
              <a16:creationId xmlns:a16="http://schemas.microsoft.com/office/drawing/2014/main" id="{00000000-0008-0000-4400-000033010000}"/>
            </a:ext>
          </a:extLst>
        </xdr:cNvPr>
        <xdr:cNvSpPr>
          <a:spLocks noChangeAspect="1"/>
        </xdr:cNvSpPr>
      </xdr:nvSpPr>
      <xdr:spPr>
        <a:xfrm>
          <a:off x="17980660" y="1738083265"/>
          <a:ext cx="304800" cy="302260"/>
        </a:xfrm>
        <a:prstGeom prst="rect">
          <a:avLst/>
        </a:prstGeom>
        <a:noFill/>
        <a:ln w="9525">
          <a:noFill/>
        </a:ln>
      </xdr:spPr>
    </xdr:sp>
    <xdr:clientData/>
  </xdr:twoCellAnchor>
  <xdr:twoCellAnchor editAs="oneCell">
    <xdr:from>
      <xdr:col>14</xdr:col>
      <xdr:colOff>0</xdr:colOff>
      <xdr:row>939</xdr:row>
      <xdr:rowOff>578485</xdr:rowOff>
    </xdr:from>
    <xdr:to>
      <xdr:col>14</xdr:col>
      <xdr:colOff>304800</xdr:colOff>
      <xdr:row>939</xdr:row>
      <xdr:rowOff>889000</xdr:rowOff>
    </xdr:to>
    <xdr:sp macro="" textlink="">
      <xdr:nvSpPr>
        <xdr:cNvPr id="308" name="AutoShape 1026" descr="C:\Users\Administrator\AppData\Roaming\Tencent\Users\411768291\TIM\WinTemp\RichOle\PGA=ORNRV2F4$U_@{$F6C.png">
          <a:extLst>
            <a:ext uri="{FF2B5EF4-FFF2-40B4-BE49-F238E27FC236}">
              <a16:creationId xmlns:a16="http://schemas.microsoft.com/office/drawing/2014/main" id="{00000000-0008-0000-4400-000034010000}"/>
            </a:ext>
          </a:extLst>
        </xdr:cNvPr>
        <xdr:cNvSpPr>
          <a:spLocks noChangeAspect="1"/>
        </xdr:cNvSpPr>
      </xdr:nvSpPr>
      <xdr:spPr>
        <a:xfrm>
          <a:off x="17980660" y="1738260430"/>
          <a:ext cx="304800" cy="310515"/>
        </a:xfrm>
        <a:prstGeom prst="rect">
          <a:avLst/>
        </a:prstGeom>
        <a:noFill/>
        <a:ln w="9525">
          <a:noFill/>
        </a:ln>
      </xdr:spPr>
    </xdr:sp>
    <xdr:clientData/>
  </xdr:twoCellAnchor>
  <xdr:twoCellAnchor editAs="oneCell">
    <xdr:from>
      <xdr:col>14</xdr:col>
      <xdr:colOff>0</xdr:colOff>
      <xdr:row>943</xdr:row>
      <xdr:rowOff>401320</xdr:rowOff>
    </xdr:from>
    <xdr:to>
      <xdr:col>14</xdr:col>
      <xdr:colOff>304800</xdr:colOff>
      <xdr:row>943</xdr:row>
      <xdr:rowOff>703580</xdr:rowOff>
    </xdr:to>
    <xdr:sp macro="" textlink="">
      <xdr:nvSpPr>
        <xdr:cNvPr id="334" name="AutoShape 1025" descr="C:\Users\Administrator\AppData\Roaming\Tencent\Users\411768291\TIM\WinTemp\RichOle\PGA=ORNRV2F4$U_@{$F6C.png">
          <a:extLst>
            <a:ext uri="{FF2B5EF4-FFF2-40B4-BE49-F238E27FC236}">
              <a16:creationId xmlns:a16="http://schemas.microsoft.com/office/drawing/2014/main" id="{00000000-0008-0000-4400-00004E010000}"/>
            </a:ext>
          </a:extLst>
        </xdr:cNvPr>
        <xdr:cNvSpPr>
          <a:spLocks noChangeAspect="1"/>
        </xdr:cNvSpPr>
      </xdr:nvSpPr>
      <xdr:spPr>
        <a:xfrm>
          <a:off x="17980660" y="1745703265"/>
          <a:ext cx="304800" cy="302260"/>
        </a:xfrm>
        <a:prstGeom prst="rect">
          <a:avLst/>
        </a:prstGeom>
        <a:noFill/>
        <a:ln w="9525">
          <a:noFill/>
        </a:ln>
      </xdr:spPr>
    </xdr:sp>
    <xdr:clientData/>
  </xdr:twoCellAnchor>
  <xdr:twoCellAnchor editAs="oneCell">
    <xdr:from>
      <xdr:col>14</xdr:col>
      <xdr:colOff>0</xdr:colOff>
      <xdr:row>943</xdr:row>
      <xdr:rowOff>578485</xdr:rowOff>
    </xdr:from>
    <xdr:to>
      <xdr:col>14</xdr:col>
      <xdr:colOff>304800</xdr:colOff>
      <xdr:row>943</xdr:row>
      <xdr:rowOff>889000</xdr:rowOff>
    </xdr:to>
    <xdr:sp macro="" textlink="">
      <xdr:nvSpPr>
        <xdr:cNvPr id="350" name="AutoShape 1026" descr="C:\Users\Administrator\AppData\Roaming\Tencent\Users\411768291\TIM\WinTemp\RichOle\PGA=ORNRV2F4$U_@{$F6C.png">
          <a:extLst>
            <a:ext uri="{FF2B5EF4-FFF2-40B4-BE49-F238E27FC236}">
              <a16:creationId xmlns:a16="http://schemas.microsoft.com/office/drawing/2014/main" id="{00000000-0008-0000-4400-00005E010000}"/>
            </a:ext>
          </a:extLst>
        </xdr:cNvPr>
        <xdr:cNvSpPr>
          <a:spLocks noChangeAspect="1"/>
        </xdr:cNvSpPr>
      </xdr:nvSpPr>
      <xdr:spPr>
        <a:xfrm>
          <a:off x="17980660" y="1745880430"/>
          <a:ext cx="304800" cy="310515"/>
        </a:xfrm>
        <a:prstGeom prst="rect">
          <a:avLst/>
        </a:prstGeom>
        <a:noFill/>
        <a:ln w="9525">
          <a:noFill/>
        </a:ln>
      </xdr:spPr>
    </xdr:sp>
    <xdr:clientData/>
  </xdr:twoCellAnchor>
  <xdr:twoCellAnchor editAs="oneCell">
    <xdr:from>
      <xdr:col>14</xdr:col>
      <xdr:colOff>0</xdr:colOff>
      <xdr:row>942</xdr:row>
      <xdr:rowOff>401320</xdr:rowOff>
    </xdr:from>
    <xdr:to>
      <xdr:col>14</xdr:col>
      <xdr:colOff>304800</xdr:colOff>
      <xdr:row>942</xdr:row>
      <xdr:rowOff>703580</xdr:rowOff>
    </xdr:to>
    <xdr:sp macro="" textlink="">
      <xdr:nvSpPr>
        <xdr:cNvPr id="351" name="AutoShape 1025" descr="C:\Users\Administrator\AppData\Roaming\Tencent\Users\411768291\TIM\WinTemp\RichOle\PGA=ORNRV2F4$U_@{$F6C.png">
          <a:extLst>
            <a:ext uri="{FF2B5EF4-FFF2-40B4-BE49-F238E27FC236}">
              <a16:creationId xmlns:a16="http://schemas.microsoft.com/office/drawing/2014/main" id="{00000000-0008-0000-4400-00005F010000}"/>
            </a:ext>
          </a:extLst>
        </xdr:cNvPr>
        <xdr:cNvSpPr>
          <a:spLocks noChangeAspect="1"/>
        </xdr:cNvSpPr>
      </xdr:nvSpPr>
      <xdr:spPr>
        <a:xfrm>
          <a:off x="17980660" y="1743798265"/>
          <a:ext cx="304800" cy="302260"/>
        </a:xfrm>
        <a:prstGeom prst="rect">
          <a:avLst/>
        </a:prstGeom>
        <a:noFill/>
        <a:ln w="9525">
          <a:noFill/>
        </a:ln>
      </xdr:spPr>
    </xdr:sp>
    <xdr:clientData/>
  </xdr:twoCellAnchor>
  <xdr:twoCellAnchor editAs="oneCell">
    <xdr:from>
      <xdr:col>14</xdr:col>
      <xdr:colOff>0</xdr:colOff>
      <xdr:row>942</xdr:row>
      <xdr:rowOff>578485</xdr:rowOff>
    </xdr:from>
    <xdr:to>
      <xdr:col>14</xdr:col>
      <xdr:colOff>304800</xdr:colOff>
      <xdr:row>942</xdr:row>
      <xdr:rowOff>889000</xdr:rowOff>
    </xdr:to>
    <xdr:sp macro="" textlink="">
      <xdr:nvSpPr>
        <xdr:cNvPr id="352" name="AutoShape 1026" descr="C:\Users\Administrator\AppData\Roaming\Tencent\Users\411768291\TIM\WinTemp\RichOle\PGA=ORNRV2F4$U_@{$F6C.png">
          <a:extLst>
            <a:ext uri="{FF2B5EF4-FFF2-40B4-BE49-F238E27FC236}">
              <a16:creationId xmlns:a16="http://schemas.microsoft.com/office/drawing/2014/main" id="{00000000-0008-0000-4400-000060010000}"/>
            </a:ext>
          </a:extLst>
        </xdr:cNvPr>
        <xdr:cNvSpPr>
          <a:spLocks noChangeAspect="1"/>
        </xdr:cNvSpPr>
      </xdr:nvSpPr>
      <xdr:spPr>
        <a:xfrm>
          <a:off x="17980660" y="1743975430"/>
          <a:ext cx="304800" cy="310515"/>
        </a:xfrm>
        <a:prstGeom prst="rect">
          <a:avLst/>
        </a:prstGeom>
        <a:noFill/>
        <a:ln w="9525">
          <a:noFill/>
        </a:ln>
      </xdr:spPr>
    </xdr:sp>
    <xdr:clientData/>
  </xdr:twoCellAnchor>
  <xdr:twoCellAnchor editAs="oneCell">
    <xdr:from>
      <xdr:col>14</xdr:col>
      <xdr:colOff>0</xdr:colOff>
      <xdr:row>941</xdr:row>
      <xdr:rowOff>401320</xdr:rowOff>
    </xdr:from>
    <xdr:to>
      <xdr:col>14</xdr:col>
      <xdr:colOff>304800</xdr:colOff>
      <xdr:row>941</xdr:row>
      <xdr:rowOff>703580</xdr:rowOff>
    </xdr:to>
    <xdr:sp macro="" textlink="">
      <xdr:nvSpPr>
        <xdr:cNvPr id="353" name="AutoShape 1025" descr="C:\Users\Administrator\AppData\Roaming\Tencent\Users\411768291\TIM\WinTemp\RichOle\PGA=ORNRV2F4$U_@{$F6C.png">
          <a:extLst>
            <a:ext uri="{FF2B5EF4-FFF2-40B4-BE49-F238E27FC236}">
              <a16:creationId xmlns:a16="http://schemas.microsoft.com/office/drawing/2014/main" id="{00000000-0008-0000-4400-000061010000}"/>
            </a:ext>
          </a:extLst>
        </xdr:cNvPr>
        <xdr:cNvSpPr>
          <a:spLocks noChangeAspect="1"/>
        </xdr:cNvSpPr>
      </xdr:nvSpPr>
      <xdr:spPr>
        <a:xfrm>
          <a:off x="17980660" y="1741893265"/>
          <a:ext cx="304800" cy="302260"/>
        </a:xfrm>
        <a:prstGeom prst="rect">
          <a:avLst/>
        </a:prstGeom>
        <a:noFill/>
        <a:ln w="9525">
          <a:noFill/>
        </a:ln>
      </xdr:spPr>
    </xdr:sp>
    <xdr:clientData/>
  </xdr:twoCellAnchor>
  <xdr:twoCellAnchor editAs="oneCell">
    <xdr:from>
      <xdr:col>14</xdr:col>
      <xdr:colOff>0</xdr:colOff>
      <xdr:row>941</xdr:row>
      <xdr:rowOff>578485</xdr:rowOff>
    </xdr:from>
    <xdr:to>
      <xdr:col>14</xdr:col>
      <xdr:colOff>304800</xdr:colOff>
      <xdr:row>941</xdr:row>
      <xdr:rowOff>889000</xdr:rowOff>
    </xdr:to>
    <xdr:sp macro="" textlink="">
      <xdr:nvSpPr>
        <xdr:cNvPr id="504" name="AutoShape 1026" descr="C:\Users\Administrator\AppData\Roaming\Tencent\Users\411768291\TIM\WinTemp\RichOle\PGA=ORNRV2F4$U_@{$F6C.png">
          <a:extLst>
            <a:ext uri="{FF2B5EF4-FFF2-40B4-BE49-F238E27FC236}">
              <a16:creationId xmlns:a16="http://schemas.microsoft.com/office/drawing/2014/main" id="{00000000-0008-0000-4400-0000F8010000}"/>
            </a:ext>
          </a:extLst>
        </xdr:cNvPr>
        <xdr:cNvSpPr>
          <a:spLocks noChangeAspect="1"/>
        </xdr:cNvSpPr>
      </xdr:nvSpPr>
      <xdr:spPr>
        <a:xfrm>
          <a:off x="17980660" y="1742070430"/>
          <a:ext cx="304800" cy="310515"/>
        </a:xfrm>
        <a:prstGeom prst="rect">
          <a:avLst/>
        </a:prstGeom>
        <a:noFill/>
        <a:ln w="9525">
          <a:noFill/>
        </a:ln>
      </xdr:spPr>
    </xdr:sp>
    <xdr:clientData/>
  </xdr:twoCellAnchor>
  <xdr:twoCellAnchor editAs="oneCell">
    <xdr:from>
      <xdr:col>14</xdr:col>
      <xdr:colOff>0</xdr:colOff>
      <xdr:row>940</xdr:row>
      <xdr:rowOff>401320</xdr:rowOff>
    </xdr:from>
    <xdr:to>
      <xdr:col>14</xdr:col>
      <xdr:colOff>304800</xdr:colOff>
      <xdr:row>940</xdr:row>
      <xdr:rowOff>703580</xdr:rowOff>
    </xdr:to>
    <xdr:sp macro="" textlink="">
      <xdr:nvSpPr>
        <xdr:cNvPr id="518" name="AutoShape 1025" descr="C:\Users\Administrator\AppData\Roaming\Tencent\Users\411768291\TIM\WinTemp\RichOle\PGA=ORNRV2F4$U_@{$F6C.png">
          <a:extLst>
            <a:ext uri="{FF2B5EF4-FFF2-40B4-BE49-F238E27FC236}">
              <a16:creationId xmlns:a16="http://schemas.microsoft.com/office/drawing/2014/main" id="{00000000-0008-0000-4400-000006020000}"/>
            </a:ext>
          </a:extLst>
        </xdr:cNvPr>
        <xdr:cNvSpPr>
          <a:spLocks noChangeAspect="1"/>
        </xdr:cNvSpPr>
      </xdr:nvSpPr>
      <xdr:spPr>
        <a:xfrm>
          <a:off x="17980660" y="1739988265"/>
          <a:ext cx="304800" cy="302260"/>
        </a:xfrm>
        <a:prstGeom prst="rect">
          <a:avLst/>
        </a:prstGeom>
        <a:noFill/>
        <a:ln w="9525">
          <a:noFill/>
        </a:ln>
      </xdr:spPr>
    </xdr:sp>
    <xdr:clientData/>
  </xdr:twoCellAnchor>
  <xdr:twoCellAnchor editAs="oneCell">
    <xdr:from>
      <xdr:col>14</xdr:col>
      <xdr:colOff>0</xdr:colOff>
      <xdr:row>940</xdr:row>
      <xdr:rowOff>578485</xdr:rowOff>
    </xdr:from>
    <xdr:to>
      <xdr:col>14</xdr:col>
      <xdr:colOff>304800</xdr:colOff>
      <xdr:row>940</xdr:row>
      <xdr:rowOff>889000</xdr:rowOff>
    </xdr:to>
    <xdr:sp macro="" textlink="">
      <xdr:nvSpPr>
        <xdr:cNvPr id="519" name="AutoShape 1026" descr="C:\Users\Administrator\AppData\Roaming\Tencent\Users\411768291\TIM\WinTemp\RichOle\PGA=ORNRV2F4$U_@{$F6C.png">
          <a:extLst>
            <a:ext uri="{FF2B5EF4-FFF2-40B4-BE49-F238E27FC236}">
              <a16:creationId xmlns:a16="http://schemas.microsoft.com/office/drawing/2014/main" id="{00000000-0008-0000-4400-000007020000}"/>
            </a:ext>
          </a:extLst>
        </xdr:cNvPr>
        <xdr:cNvSpPr>
          <a:spLocks noChangeAspect="1"/>
        </xdr:cNvSpPr>
      </xdr:nvSpPr>
      <xdr:spPr>
        <a:xfrm>
          <a:off x="17980660" y="1740165430"/>
          <a:ext cx="304800" cy="310515"/>
        </a:xfrm>
        <a:prstGeom prst="rect">
          <a:avLst/>
        </a:prstGeom>
        <a:noFill/>
        <a:ln w="9525">
          <a:noFill/>
        </a:ln>
      </xdr:spPr>
    </xdr:sp>
    <xdr:clientData/>
  </xdr:twoCellAnchor>
  <xdr:twoCellAnchor editAs="oneCell">
    <xdr:from>
      <xdr:col>0</xdr:col>
      <xdr:colOff>41275</xdr:colOff>
      <xdr:row>940</xdr:row>
      <xdr:rowOff>84455</xdr:rowOff>
    </xdr:from>
    <xdr:to>
      <xdr:col>0</xdr:col>
      <xdr:colOff>2120265</xdr:colOff>
      <xdr:row>940</xdr:row>
      <xdr:rowOff>1818640</xdr:rowOff>
    </xdr:to>
    <xdr:pic>
      <xdr:nvPicPr>
        <xdr:cNvPr id="520" name="图片 519">
          <a:extLst>
            <a:ext uri="{FF2B5EF4-FFF2-40B4-BE49-F238E27FC236}">
              <a16:creationId xmlns:a16="http://schemas.microsoft.com/office/drawing/2014/main" id="{00000000-0008-0000-4400-000008020000}"/>
            </a:ext>
          </a:extLst>
        </xdr:cNvPr>
        <xdr:cNvPicPr>
          <a:picLocks noChangeAspect="1"/>
        </xdr:cNvPicPr>
      </xdr:nvPicPr>
      <xdr:blipFill>
        <a:blip xmlns:r="http://schemas.openxmlformats.org/officeDocument/2006/relationships" r:embed="rId758"/>
        <a:stretch>
          <a:fillRect/>
        </a:stretch>
      </xdr:blipFill>
      <xdr:spPr>
        <a:xfrm>
          <a:off x="41275" y="1739671400"/>
          <a:ext cx="2078990" cy="1734185"/>
        </a:xfrm>
        <a:prstGeom prst="rect">
          <a:avLst/>
        </a:prstGeom>
        <a:noFill/>
        <a:ln w="9525">
          <a:noFill/>
        </a:ln>
      </xdr:spPr>
    </xdr:pic>
    <xdr:clientData/>
  </xdr:twoCellAnchor>
  <xdr:twoCellAnchor editAs="oneCell">
    <xdr:from>
      <xdr:col>0</xdr:col>
      <xdr:colOff>20320</xdr:colOff>
      <xdr:row>942</xdr:row>
      <xdr:rowOff>106045</xdr:rowOff>
    </xdr:from>
    <xdr:to>
      <xdr:col>0</xdr:col>
      <xdr:colOff>2116455</xdr:colOff>
      <xdr:row>942</xdr:row>
      <xdr:rowOff>1741170</xdr:rowOff>
    </xdr:to>
    <xdr:pic>
      <xdr:nvPicPr>
        <xdr:cNvPr id="521" name="图片 520">
          <a:extLst>
            <a:ext uri="{FF2B5EF4-FFF2-40B4-BE49-F238E27FC236}">
              <a16:creationId xmlns:a16="http://schemas.microsoft.com/office/drawing/2014/main" id="{00000000-0008-0000-4400-000009020000}"/>
            </a:ext>
          </a:extLst>
        </xdr:cNvPr>
        <xdr:cNvPicPr>
          <a:picLocks noChangeAspect="1"/>
        </xdr:cNvPicPr>
      </xdr:nvPicPr>
      <xdr:blipFill>
        <a:blip xmlns:r="http://schemas.openxmlformats.org/officeDocument/2006/relationships" r:embed="rId759"/>
        <a:stretch>
          <a:fillRect/>
        </a:stretch>
      </xdr:blipFill>
      <xdr:spPr>
        <a:xfrm>
          <a:off x="20320" y="1743502990"/>
          <a:ext cx="2096135" cy="1635125"/>
        </a:xfrm>
        <a:prstGeom prst="rect">
          <a:avLst/>
        </a:prstGeom>
        <a:noFill/>
        <a:ln w="9525">
          <a:noFill/>
        </a:ln>
      </xdr:spPr>
    </xdr:pic>
    <xdr:clientData/>
  </xdr:twoCellAnchor>
  <xdr:twoCellAnchor editAs="oneCell">
    <xdr:from>
      <xdr:col>0</xdr:col>
      <xdr:colOff>76200</xdr:colOff>
      <xdr:row>941</xdr:row>
      <xdr:rowOff>140970</xdr:rowOff>
    </xdr:from>
    <xdr:to>
      <xdr:col>1</xdr:col>
      <xdr:colOff>1270</xdr:colOff>
      <xdr:row>941</xdr:row>
      <xdr:rowOff>1783080</xdr:rowOff>
    </xdr:to>
    <xdr:pic>
      <xdr:nvPicPr>
        <xdr:cNvPr id="522" name="图片 521">
          <a:extLst>
            <a:ext uri="{FF2B5EF4-FFF2-40B4-BE49-F238E27FC236}">
              <a16:creationId xmlns:a16="http://schemas.microsoft.com/office/drawing/2014/main" id="{00000000-0008-0000-4400-00000A020000}"/>
            </a:ext>
          </a:extLst>
        </xdr:cNvPr>
        <xdr:cNvPicPr>
          <a:picLocks noChangeAspect="1"/>
        </xdr:cNvPicPr>
      </xdr:nvPicPr>
      <xdr:blipFill>
        <a:blip xmlns:r="http://schemas.openxmlformats.org/officeDocument/2006/relationships" r:embed="rId760"/>
        <a:stretch>
          <a:fillRect/>
        </a:stretch>
      </xdr:blipFill>
      <xdr:spPr>
        <a:xfrm>
          <a:off x="76200" y="1741632915"/>
          <a:ext cx="2105660" cy="1642110"/>
        </a:xfrm>
        <a:prstGeom prst="rect">
          <a:avLst/>
        </a:prstGeom>
        <a:noFill/>
        <a:ln w="9525">
          <a:noFill/>
        </a:ln>
      </xdr:spPr>
    </xdr:pic>
    <xdr:clientData/>
  </xdr:twoCellAnchor>
  <xdr:twoCellAnchor editAs="oneCell">
    <xdr:from>
      <xdr:col>0</xdr:col>
      <xdr:colOff>86995</xdr:colOff>
      <xdr:row>943</xdr:row>
      <xdr:rowOff>125730</xdr:rowOff>
    </xdr:from>
    <xdr:to>
      <xdr:col>0</xdr:col>
      <xdr:colOff>2174875</xdr:colOff>
      <xdr:row>943</xdr:row>
      <xdr:rowOff>1771015</xdr:rowOff>
    </xdr:to>
    <xdr:pic>
      <xdr:nvPicPr>
        <xdr:cNvPr id="523" name="图片 522">
          <a:extLst>
            <a:ext uri="{FF2B5EF4-FFF2-40B4-BE49-F238E27FC236}">
              <a16:creationId xmlns:a16="http://schemas.microsoft.com/office/drawing/2014/main" id="{00000000-0008-0000-4400-00000B020000}"/>
            </a:ext>
          </a:extLst>
        </xdr:cNvPr>
        <xdr:cNvPicPr>
          <a:picLocks noChangeAspect="1"/>
        </xdr:cNvPicPr>
      </xdr:nvPicPr>
      <xdr:blipFill>
        <a:blip xmlns:r="http://schemas.openxmlformats.org/officeDocument/2006/relationships" r:embed="rId761"/>
        <a:stretch>
          <a:fillRect/>
        </a:stretch>
      </xdr:blipFill>
      <xdr:spPr>
        <a:xfrm>
          <a:off x="86995" y="1745427675"/>
          <a:ext cx="2087880" cy="1645285"/>
        </a:xfrm>
        <a:prstGeom prst="rect">
          <a:avLst/>
        </a:prstGeom>
        <a:noFill/>
        <a:ln w="9525">
          <a:noFill/>
        </a:ln>
      </xdr:spPr>
    </xdr:pic>
    <xdr:clientData/>
  </xdr:twoCellAnchor>
  <xdr:twoCellAnchor editAs="oneCell">
    <xdr:from>
      <xdr:col>0</xdr:col>
      <xdr:colOff>142240</xdr:colOff>
      <xdr:row>100</xdr:row>
      <xdr:rowOff>88900</xdr:rowOff>
    </xdr:from>
    <xdr:to>
      <xdr:col>0</xdr:col>
      <xdr:colOff>2084705</xdr:colOff>
      <xdr:row>100</xdr:row>
      <xdr:rowOff>1503680</xdr:rowOff>
    </xdr:to>
    <xdr:pic>
      <xdr:nvPicPr>
        <xdr:cNvPr id="525" name="图片 524">
          <a:extLst>
            <a:ext uri="{FF2B5EF4-FFF2-40B4-BE49-F238E27FC236}">
              <a16:creationId xmlns:a16="http://schemas.microsoft.com/office/drawing/2014/main" id="{00000000-0008-0000-4400-00000D020000}"/>
            </a:ext>
          </a:extLst>
        </xdr:cNvPr>
        <xdr:cNvPicPr>
          <a:picLocks noChangeAspect="1"/>
        </xdr:cNvPicPr>
      </xdr:nvPicPr>
      <xdr:blipFill>
        <a:blip xmlns:r="http://schemas.openxmlformats.org/officeDocument/2006/relationships" r:embed="rId762"/>
        <a:stretch>
          <a:fillRect/>
        </a:stretch>
      </xdr:blipFill>
      <xdr:spPr>
        <a:xfrm>
          <a:off x="142240" y="155268295"/>
          <a:ext cx="1942465" cy="1414780"/>
        </a:xfrm>
        <a:prstGeom prst="rect">
          <a:avLst/>
        </a:prstGeom>
        <a:noFill/>
        <a:ln w="9525">
          <a:noFill/>
        </a:ln>
      </xdr:spPr>
    </xdr:pic>
    <xdr:clientData/>
  </xdr:twoCellAnchor>
  <xdr:twoCellAnchor editAs="oneCell">
    <xdr:from>
      <xdr:col>0</xdr:col>
      <xdr:colOff>47625</xdr:colOff>
      <xdr:row>101</xdr:row>
      <xdr:rowOff>85725</xdr:rowOff>
    </xdr:from>
    <xdr:to>
      <xdr:col>0</xdr:col>
      <xdr:colOff>2154555</xdr:colOff>
      <xdr:row>101</xdr:row>
      <xdr:rowOff>1438275</xdr:rowOff>
    </xdr:to>
    <xdr:pic>
      <xdr:nvPicPr>
        <xdr:cNvPr id="526" name="图片 525">
          <a:extLst>
            <a:ext uri="{FF2B5EF4-FFF2-40B4-BE49-F238E27FC236}">
              <a16:creationId xmlns:a16="http://schemas.microsoft.com/office/drawing/2014/main" id="{00000000-0008-0000-4400-00000E020000}"/>
            </a:ext>
          </a:extLst>
        </xdr:cNvPr>
        <xdr:cNvPicPr>
          <a:picLocks noChangeAspect="1"/>
        </xdr:cNvPicPr>
      </xdr:nvPicPr>
      <xdr:blipFill>
        <a:blip xmlns:r="http://schemas.openxmlformats.org/officeDocument/2006/relationships" r:embed="rId763"/>
        <a:stretch>
          <a:fillRect/>
        </a:stretch>
      </xdr:blipFill>
      <xdr:spPr>
        <a:xfrm>
          <a:off x="47625" y="156789120"/>
          <a:ext cx="2106930" cy="1352550"/>
        </a:xfrm>
        <a:prstGeom prst="rect">
          <a:avLst/>
        </a:prstGeom>
        <a:noFill/>
        <a:ln w="9525">
          <a:noFill/>
        </a:ln>
      </xdr:spPr>
    </xdr:pic>
    <xdr:clientData/>
  </xdr:twoCellAnchor>
  <xdr:twoCellAnchor editAs="oneCell">
    <xdr:from>
      <xdr:col>0</xdr:col>
      <xdr:colOff>115570</xdr:colOff>
      <xdr:row>102</xdr:row>
      <xdr:rowOff>104775</xdr:rowOff>
    </xdr:from>
    <xdr:to>
      <xdr:col>0</xdr:col>
      <xdr:colOff>2089150</xdr:colOff>
      <xdr:row>102</xdr:row>
      <xdr:rowOff>1485900</xdr:rowOff>
    </xdr:to>
    <xdr:pic>
      <xdr:nvPicPr>
        <xdr:cNvPr id="527" name="图片 526">
          <a:extLst>
            <a:ext uri="{FF2B5EF4-FFF2-40B4-BE49-F238E27FC236}">
              <a16:creationId xmlns:a16="http://schemas.microsoft.com/office/drawing/2014/main" id="{00000000-0008-0000-4400-00000F020000}"/>
            </a:ext>
          </a:extLst>
        </xdr:cNvPr>
        <xdr:cNvPicPr>
          <a:picLocks noChangeAspect="1"/>
        </xdr:cNvPicPr>
      </xdr:nvPicPr>
      <xdr:blipFill>
        <a:blip xmlns:r="http://schemas.openxmlformats.org/officeDocument/2006/relationships" r:embed="rId764"/>
        <a:stretch>
          <a:fillRect/>
        </a:stretch>
      </xdr:blipFill>
      <xdr:spPr>
        <a:xfrm>
          <a:off x="115570" y="158332170"/>
          <a:ext cx="1973580" cy="1381125"/>
        </a:xfrm>
        <a:prstGeom prst="rect">
          <a:avLst/>
        </a:prstGeom>
        <a:noFill/>
        <a:ln w="9525">
          <a:noFill/>
        </a:ln>
      </xdr:spPr>
    </xdr:pic>
    <xdr:clientData/>
  </xdr:twoCellAnchor>
  <xdr:twoCellAnchor editAs="oneCell">
    <xdr:from>
      <xdr:col>0</xdr:col>
      <xdr:colOff>295275</xdr:colOff>
      <xdr:row>91</xdr:row>
      <xdr:rowOff>47625</xdr:rowOff>
    </xdr:from>
    <xdr:to>
      <xdr:col>0</xdr:col>
      <xdr:colOff>1757680</xdr:colOff>
      <xdr:row>91</xdr:row>
      <xdr:rowOff>1439545</xdr:rowOff>
    </xdr:to>
    <xdr:pic>
      <xdr:nvPicPr>
        <xdr:cNvPr id="309" name="图片 308">
          <a:extLst>
            <a:ext uri="{FF2B5EF4-FFF2-40B4-BE49-F238E27FC236}">
              <a16:creationId xmlns:a16="http://schemas.microsoft.com/office/drawing/2014/main" id="{00000000-0008-0000-4400-000035010000}"/>
            </a:ext>
          </a:extLst>
        </xdr:cNvPr>
        <xdr:cNvPicPr>
          <a:picLocks noChangeAspect="1"/>
        </xdr:cNvPicPr>
      </xdr:nvPicPr>
      <xdr:blipFill>
        <a:blip xmlns:r="http://schemas.openxmlformats.org/officeDocument/2006/relationships" r:embed="rId765"/>
        <a:stretch>
          <a:fillRect/>
        </a:stretch>
      </xdr:blipFill>
      <xdr:spPr>
        <a:xfrm>
          <a:off x="295275" y="141511020"/>
          <a:ext cx="1462405" cy="1391920"/>
        </a:xfrm>
        <a:prstGeom prst="rect">
          <a:avLst/>
        </a:prstGeom>
        <a:noFill/>
        <a:ln w="9525">
          <a:noFill/>
        </a:ln>
      </xdr:spPr>
    </xdr:pic>
    <xdr:clientData/>
  </xdr:twoCellAnchor>
  <xdr:twoCellAnchor editAs="oneCell">
    <xdr:from>
      <xdr:col>0</xdr:col>
      <xdr:colOff>352425</xdr:colOff>
      <xdr:row>92</xdr:row>
      <xdr:rowOff>38100</xdr:rowOff>
    </xdr:from>
    <xdr:to>
      <xdr:col>0</xdr:col>
      <xdr:colOff>1874520</xdr:colOff>
      <xdr:row>92</xdr:row>
      <xdr:rowOff>1476375</xdr:rowOff>
    </xdr:to>
    <xdr:pic>
      <xdr:nvPicPr>
        <xdr:cNvPr id="399" name="图片 398">
          <a:extLst>
            <a:ext uri="{FF2B5EF4-FFF2-40B4-BE49-F238E27FC236}">
              <a16:creationId xmlns:a16="http://schemas.microsoft.com/office/drawing/2014/main" id="{00000000-0008-0000-4400-00008F010000}"/>
            </a:ext>
          </a:extLst>
        </xdr:cNvPr>
        <xdr:cNvPicPr>
          <a:picLocks noChangeAspect="1"/>
        </xdr:cNvPicPr>
      </xdr:nvPicPr>
      <xdr:blipFill>
        <a:blip xmlns:r="http://schemas.openxmlformats.org/officeDocument/2006/relationships" r:embed="rId766"/>
        <a:stretch>
          <a:fillRect/>
        </a:stretch>
      </xdr:blipFill>
      <xdr:spPr>
        <a:xfrm>
          <a:off x="352425" y="143025495"/>
          <a:ext cx="1522095" cy="1438275"/>
        </a:xfrm>
        <a:prstGeom prst="rect">
          <a:avLst/>
        </a:prstGeom>
        <a:noFill/>
        <a:ln w="9525">
          <a:noFill/>
        </a:ln>
      </xdr:spPr>
    </xdr:pic>
    <xdr:clientData/>
  </xdr:twoCellAnchor>
  <xdr:twoCellAnchor editAs="oneCell">
    <xdr:from>
      <xdr:col>0</xdr:col>
      <xdr:colOff>133350</xdr:colOff>
      <xdr:row>93</xdr:row>
      <xdr:rowOff>142875</xdr:rowOff>
    </xdr:from>
    <xdr:to>
      <xdr:col>0</xdr:col>
      <xdr:colOff>2026285</xdr:colOff>
      <xdr:row>93</xdr:row>
      <xdr:rowOff>1400175</xdr:rowOff>
    </xdr:to>
    <xdr:pic>
      <xdr:nvPicPr>
        <xdr:cNvPr id="400" name="图片 399">
          <a:extLst>
            <a:ext uri="{FF2B5EF4-FFF2-40B4-BE49-F238E27FC236}">
              <a16:creationId xmlns:a16="http://schemas.microsoft.com/office/drawing/2014/main" id="{00000000-0008-0000-4400-000090010000}"/>
            </a:ext>
          </a:extLst>
        </xdr:cNvPr>
        <xdr:cNvPicPr>
          <a:picLocks noChangeAspect="1"/>
        </xdr:cNvPicPr>
      </xdr:nvPicPr>
      <xdr:blipFill>
        <a:blip xmlns:r="http://schemas.openxmlformats.org/officeDocument/2006/relationships" r:embed="rId767"/>
        <a:stretch>
          <a:fillRect/>
        </a:stretch>
      </xdr:blipFill>
      <xdr:spPr>
        <a:xfrm>
          <a:off x="133350" y="144654270"/>
          <a:ext cx="1892935" cy="1257300"/>
        </a:xfrm>
        <a:prstGeom prst="rect">
          <a:avLst/>
        </a:prstGeom>
        <a:noFill/>
        <a:ln w="9525">
          <a:noFill/>
        </a:ln>
      </xdr:spPr>
    </xdr:pic>
    <xdr:clientData/>
  </xdr:twoCellAnchor>
  <xdr:twoCellAnchor editAs="oneCell">
    <xdr:from>
      <xdr:col>0</xdr:col>
      <xdr:colOff>228600</xdr:colOff>
      <xdr:row>94</xdr:row>
      <xdr:rowOff>66675</xdr:rowOff>
    </xdr:from>
    <xdr:to>
      <xdr:col>0</xdr:col>
      <xdr:colOff>2038350</xdr:colOff>
      <xdr:row>94</xdr:row>
      <xdr:rowOff>1346200</xdr:rowOff>
    </xdr:to>
    <xdr:pic>
      <xdr:nvPicPr>
        <xdr:cNvPr id="401" name="图片 400">
          <a:extLst>
            <a:ext uri="{FF2B5EF4-FFF2-40B4-BE49-F238E27FC236}">
              <a16:creationId xmlns:a16="http://schemas.microsoft.com/office/drawing/2014/main" id="{00000000-0008-0000-4400-000091010000}"/>
            </a:ext>
          </a:extLst>
        </xdr:cNvPr>
        <xdr:cNvPicPr>
          <a:picLocks noChangeAspect="1"/>
        </xdr:cNvPicPr>
      </xdr:nvPicPr>
      <xdr:blipFill>
        <a:blip xmlns:r="http://schemas.openxmlformats.org/officeDocument/2006/relationships" r:embed="rId768"/>
        <a:stretch>
          <a:fillRect/>
        </a:stretch>
      </xdr:blipFill>
      <xdr:spPr>
        <a:xfrm>
          <a:off x="228600" y="146102070"/>
          <a:ext cx="1809750" cy="1279525"/>
        </a:xfrm>
        <a:prstGeom prst="rect">
          <a:avLst/>
        </a:prstGeom>
        <a:noFill/>
        <a:ln w="9525">
          <a:noFill/>
        </a:ln>
      </xdr:spPr>
    </xdr:pic>
    <xdr:clientData/>
  </xdr:twoCellAnchor>
  <xdr:twoCellAnchor editAs="oneCell">
    <xdr:from>
      <xdr:col>0</xdr:col>
      <xdr:colOff>57150</xdr:colOff>
      <xdr:row>317</xdr:row>
      <xdr:rowOff>315595</xdr:rowOff>
    </xdr:from>
    <xdr:to>
      <xdr:col>0</xdr:col>
      <xdr:colOff>2097405</xdr:colOff>
      <xdr:row>317</xdr:row>
      <xdr:rowOff>1599565</xdr:rowOff>
    </xdr:to>
    <xdr:pic>
      <xdr:nvPicPr>
        <xdr:cNvPr id="298" name="图片 297">
          <a:extLst>
            <a:ext uri="{FF2B5EF4-FFF2-40B4-BE49-F238E27FC236}">
              <a16:creationId xmlns:a16="http://schemas.microsoft.com/office/drawing/2014/main" id="{00000000-0008-0000-4400-00002A010000}"/>
            </a:ext>
          </a:extLst>
        </xdr:cNvPr>
        <xdr:cNvPicPr>
          <a:picLocks noChangeAspect="1"/>
        </xdr:cNvPicPr>
      </xdr:nvPicPr>
      <xdr:blipFill>
        <a:blip xmlns:r="http://schemas.openxmlformats.org/officeDocument/2006/relationships" r:embed="rId769"/>
        <a:stretch>
          <a:fillRect/>
        </a:stretch>
      </xdr:blipFill>
      <xdr:spPr>
        <a:xfrm>
          <a:off x="57150" y="559443890"/>
          <a:ext cx="2040255" cy="1283970"/>
        </a:xfrm>
        <a:prstGeom prst="rect">
          <a:avLst/>
        </a:prstGeom>
        <a:noFill/>
        <a:ln w="9525">
          <a:noFill/>
        </a:ln>
      </xdr:spPr>
    </xdr:pic>
    <xdr:clientData/>
  </xdr:twoCellAnchor>
  <xdr:twoCellAnchor editAs="oneCell">
    <xdr:from>
      <xdr:col>0</xdr:col>
      <xdr:colOff>38100</xdr:colOff>
      <xdr:row>319</xdr:row>
      <xdr:rowOff>314325</xdr:rowOff>
    </xdr:from>
    <xdr:to>
      <xdr:col>0</xdr:col>
      <xdr:colOff>2087245</xdr:colOff>
      <xdr:row>319</xdr:row>
      <xdr:rowOff>1566545</xdr:rowOff>
    </xdr:to>
    <xdr:pic>
      <xdr:nvPicPr>
        <xdr:cNvPr id="402" name="图片 401">
          <a:extLst>
            <a:ext uri="{FF2B5EF4-FFF2-40B4-BE49-F238E27FC236}">
              <a16:creationId xmlns:a16="http://schemas.microsoft.com/office/drawing/2014/main" id="{00000000-0008-0000-4400-000092010000}"/>
            </a:ext>
          </a:extLst>
        </xdr:cNvPr>
        <xdr:cNvPicPr>
          <a:picLocks noChangeAspect="1"/>
        </xdr:cNvPicPr>
      </xdr:nvPicPr>
      <xdr:blipFill>
        <a:blip xmlns:r="http://schemas.openxmlformats.org/officeDocument/2006/relationships" r:embed="rId770"/>
        <a:stretch>
          <a:fillRect/>
        </a:stretch>
      </xdr:blipFill>
      <xdr:spPr>
        <a:xfrm>
          <a:off x="38100" y="563887620"/>
          <a:ext cx="2049145" cy="1252220"/>
        </a:xfrm>
        <a:prstGeom prst="rect">
          <a:avLst/>
        </a:prstGeom>
        <a:noFill/>
        <a:ln w="9525">
          <a:noFill/>
        </a:ln>
      </xdr:spPr>
    </xdr:pic>
    <xdr:clientData/>
  </xdr:twoCellAnchor>
  <xdr:twoCellAnchor editAs="oneCell">
    <xdr:from>
      <xdr:col>0</xdr:col>
      <xdr:colOff>76835</xdr:colOff>
      <xdr:row>318</xdr:row>
      <xdr:rowOff>228600</xdr:rowOff>
    </xdr:from>
    <xdr:to>
      <xdr:col>0</xdr:col>
      <xdr:colOff>2099310</xdr:colOff>
      <xdr:row>318</xdr:row>
      <xdr:rowOff>1633220</xdr:rowOff>
    </xdr:to>
    <xdr:pic>
      <xdr:nvPicPr>
        <xdr:cNvPr id="403" name="图片 402">
          <a:extLst>
            <a:ext uri="{FF2B5EF4-FFF2-40B4-BE49-F238E27FC236}">
              <a16:creationId xmlns:a16="http://schemas.microsoft.com/office/drawing/2014/main" id="{00000000-0008-0000-4400-000093010000}"/>
            </a:ext>
          </a:extLst>
        </xdr:cNvPr>
        <xdr:cNvPicPr>
          <a:picLocks noChangeAspect="1"/>
        </xdr:cNvPicPr>
      </xdr:nvPicPr>
      <xdr:blipFill>
        <a:blip xmlns:r="http://schemas.openxmlformats.org/officeDocument/2006/relationships" r:embed="rId771"/>
        <a:stretch>
          <a:fillRect/>
        </a:stretch>
      </xdr:blipFill>
      <xdr:spPr>
        <a:xfrm>
          <a:off x="76835" y="561579395"/>
          <a:ext cx="2022475" cy="1404620"/>
        </a:xfrm>
        <a:prstGeom prst="rect">
          <a:avLst/>
        </a:prstGeom>
        <a:noFill/>
        <a:ln w="9525">
          <a:noFill/>
        </a:ln>
      </xdr:spPr>
    </xdr:pic>
    <xdr:clientData/>
  </xdr:twoCellAnchor>
  <xdr:twoCellAnchor editAs="oneCell">
    <xdr:from>
      <xdr:col>0</xdr:col>
      <xdr:colOff>25400</xdr:colOff>
      <xdr:row>320</xdr:row>
      <xdr:rowOff>238125</xdr:rowOff>
    </xdr:from>
    <xdr:to>
      <xdr:col>0</xdr:col>
      <xdr:colOff>2156460</xdr:colOff>
      <xdr:row>320</xdr:row>
      <xdr:rowOff>1603375</xdr:rowOff>
    </xdr:to>
    <xdr:pic>
      <xdr:nvPicPr>
        <xdr:cNvPr id="404" name="图片 403">
          <a:extLst>
            <a:ext uri="{FF2B5EF4-FFF2-40B4-BE49-F238E27FC236}">
              <a16:creationId xmlns:a16="http://schemas.microsoft.com/office/drawing/2014/main" id="{00000000-0008-0000-4400-000094010000}"/>
            </a:ext>
          </a:extLst>
        </xdr:cNvPr>
        <xdr:cNvPicPr>
          <a:picLocks noChangeAspect="1"/>
        </xdr:cNvPicPr>
      </xdr:nvPicPr>
      <xdr:blipFill>
        <a:blip xmlns:r="http://schemas.openxmlformats.org/officeDocument/2006/relationships" r:embed="rId772"/>
        <a:stretch>
          <a:fillRect/>
        </a:stretch>
      </xdr:blipFill>
      <xdr:spPr>
        <a:xfrm>
          <a:off x="25400" y="566033920"/>
          <a:ext cx="2131060" cy="1365250"/>
        </a:xfrm>
        <a:prstGeom prst="rect">
          <a:avLst/>
        </a:prstGeom>
        <a:noFill/>
        <a:ln w="9525">
          <a:noFill/>
        </a:ln>
      </xdr:spPr>
    </xdr:pic>
    <xdr:clientData/>
  </xdr:twoCellAnchor>
  <xdr:twoCellAnchor editAs="oneCell">
    <xdr:from>
      <xdr:col>0</xdr:col>
      <xdr:colOff>105410</xdr:colOff>
      <xdr:row>167</xdr:row>
      <xdr:rowOff>57150</xdr:rowOff>
    </xdr:from>
    <xdr:to>
      <xdr:col>0</xdr:col>
      <xdr:colOff>1981835</xdr:colOff>
      <xdr:row>167</xdr:row>
      <xdr:rowOff>1609725</xdr:rowOff>
    </xdr:to>
    <xdr:pic>
      <xdr:nvPicPr>
        <xdr:cNvPr id="299" name="图片 298">
          <a:extLst>
            <a:ext uri="{FF2B5EF4-FFF2-40B4-BE49-F238E27FC236}">
              <a16:creationId xmlns:a16="http://schemas.microsoft.com/office/drawing/2014/main" id="{00000000-0008-0000-4400-00002B010000}"/>
            </a:ext>
          </a:extLst>
        </xdr:cNvPr>
        <xdr:cNvPicPr>
          <a:picLocks noChangeAspect="1"/>
        </xdr:cNvPicPr>
      </xdr:nvPicPr>
      <xdr:blipFill>
        <a:blip xmlns:r="http://schemas.openxmlformats.org/officeDocument/2006/relationships" r:embed="rId773"/>
        <a:stretch>
          <a:fillRect/>
        </a:stretch>
      </xdr:blipFill>
      <xdr:spPr>
        <a:xfrm>
          <a:off x="105410" y="275784945"/>
          <a:ext cx="1876425" cy="1552575"/>
        </a:xfrm>
        <a:prstGeom prst="rect">
          <a:avLst/>
        </a:prstGeom>
        <a:noFill/>
        <a:ln w="9525">
          <a:noFill/>
        </a:ln>
      </xdr:spPr>
    </xdr:pic>
    <xdr:clientData/>
  </xdr:twoCellAnchor>
  <xdr:twoCellAnchor editAs="oneCell">
    <xdr:from>
      <xdr:col>0</xdr:col>
      <xdr:colOff>67310</xdr:colOff>
      <xdr:row>164</xdr:row>
      <xdr:rowOff>57150</xdr:rowOff>
    </xdr:from>
    <xdr:to>
      <xdr:col>0</xdr:col>
      <xdr:colOff>2105660</xdr:colOff>
      <xdr:row>164</xdr:row>
      <xdr:rowOff>1609725</xdr:rowOff>
    </xdr:to>
    <xdr:pic>
      <xdr:nvPicPr>
        <xdr:cNvPr id="406" name="图片 405">
          <a:extLst>
            <a:ext uri="{FF2B5EF4-FFF2-40B4-BE49-F238E27FC236}">
              <a16:creationId xmlns:a16="http://schemas.microsoft.com/office/drawing/2014/main" id="{00000000-0008-0000-4400-000096010000}"/>
            </a:ext>
          </a:extLst>
        </xdr:cNvPr>
        <xdr:cNvPicPr>
          <a:picLocks noChangeAspect="1"/>
        </xdr:cNvPicPr>
      </xdr:nvPicPr>
      <xdr:blipFill>
        <a:blip xmlns:r="http://schemas.openxmlformats.org/officeDocument/2006/relationships" r:embed="rId774"/>
        <a:stretch>
          <a:fillRect/>
        </a:stretch>
      </xdr:blipFill>
      <xdr:spPr>
        <a:xfrm>
          <a:off x="67310" y="270527145"/>
          <a:ext cx="2038350" cy="1552575"/>
        </a:xfrm>
        <a:prstGeom prst="rect">
          <a:avLst/>
        </a:prstGeom>
        <a:noFill/>
        <a:ln w="9525">
          <a:noFill/>
        </a:ln>
      </xdr:spPr>
    </xdr:pic>
    <xdr:clientData/>
  </xdr:twoCellAnchor>
  <xdr:twoCellAnchor editAs="oneCell">
    <xdr:from>
      <xdr:col>0</xdr:col>
      <xdr:colOff>133985</xdr:colOff>
      <xdr:row>168</xdr:row>
      <xdr:rowOff>73025</xdr:rowOff>
    </xdr:from>
    <xdr:to>
      <xdr:col>0</xdr:col>
      <xdr:colOff>1934210</xdr:colOff>
      <xdr:row>168</xdr:row>
      <xdr:rowOff>1530350</xdr:rowOff>
    </xdr:to>
    <xdr:pic>
      <xdr:nvPicPr>
        <xdr:cNvPr id="412" name="图片 411">
          <a:extLst>
            <a:ext uri="{FF2B5EF4-FFF2-40B4-BE49-F238E27FC236}">
              <a16:creationId xmlns:a16="http://schemas.microsoft.com/office/drawing/2014/main" id="{00000000-0008-0000-4400-00009C010000}"/>
            </a:ext>
          </a:extLst>
        </xdr:cNvPr>
        <xdr:cNvPicPr>
          <a:picLocks noChangeAspect="1"/>
        </xdr:cNvPicPr>
      </xdr:nvPicPr>
      <xdr:blipFill>
        <a:blip xmlns:r="http://schemas.openxmlformats.org/officeDocument/2006/relationships" r:embed="rId775"/>
        <a:stretch>
          <a:fillRect/>
        </a:stretch>
      </xdr:blipFill>
      <xdr:spPr>
        <a:xfrm>
          <a:off x="133985" y="277464520"/>
          <a:ext cx="1800225" cy="1457325"/>
        </a:xfrm>
        <a:prstGeom prst="rect">
          <a:avLst/>
        </a:prstGeom>
        <a:noFill/>
        <a:ln w="9525">
          <a:noFill/>
        </a:ln>
      </xdr:spPr>
    </xdr:pic>
    <xdr:clientData/>
  </xdr:twoCellAnchor>
  <xdr:twoCellAnchor editAs="oneCell">
    <xdr:from>
      <xdr:col>0</xdr:col>
      <xdr:colOff>152400</xdr:colOff>
      <xdr:row>169</xdr:row>
      <xdr:rowOff>95250</xdr:rowOff>
    </xdr:from>
    <xdr:to>
      <xdr:col>0</xdr:col>
      <xdr:colOff>2040255</xdr:colOff>
      <xdr:row>169</xdr:row>
      <xdr:rowOff>1575435</xdr:rowOff>
    </xdr:to>
    <xdr:pic>
      <xdr:nvPicPr>
        <xdr:cNvPr id="413" name="图片 412">
          <a:extLst>
            <a:ext uri="{FF2B5EF4-FFF2-40B4-BE49-F238E27FC236}">
              <a16:creationId xmlns:a16="http://schemas.microsoft.com/office/drawing/2014/main" id="{00000000-0008-0000-4400-00009D010000}"/>
            </a:ext>
          </a:extLst>
        </xdr:cNvPr>
        <xdr:cNvPicPr>
          <a:picLocks noChangeAspect="1"/>
        </xdr:cNvPicPr>
      </xdr:nvPicPr>
      <xdr:blipFill>
        <a:blip xmlns:r="http://schemas.openxmlformats.org/officeDocument/2006/relationships" r:embed="rId776"/>
        <a:stretch>
          <a:fillRect/>
        </a:stretch>
      </xdr:blipFill>
      <xdr:spPr>
        <a:xfrm>
          <a:off x="152400" y="279125045"/>
          <a:ext cx="1887855" cy="1480185"/>
        </a:xfrm>
        <a:prstGeom prst="rect">
          <a:avLst/>
        </a:prstGeom>
        <a:noFill/>
        <a:ln w="9525">
          <a:noFill/>
        </a:ln>
      </xdr:spPr>
    </xdr:pic>
    <xdr:clientData/>
  </xdr:twoCellAnchor>
  <xdr:twoCellAnchor editAs="oneCell">
    <xdr:from>
      <xdr:col>0</xdr:col>
      <xdr:colOff>38100</xdr:colOff>
      <xdr:row>170</xdr:row>
      <xdr:rowOff>66675</xdr:rowOff>
    </xdr:from>
    <xdr:to>
      <xdr:col>0</xdr:col>
      <xdr:colOff>2091690</xdr:colOff>
      <xdr:row>170</xdr:row>
      <xdr:rowOff>1696085</xdr:rowOff>
    </xdr:to>
    <xdr:pic>
      <xdr:nvPicPr>
        <xdr:cNvPr id="414" name="图片 413">
          <a:extLst>
            <a:ext uri="{FF2B5EF4-FFF2-40B4-BE49-F238E27FC236}">
              <a16:creationId xmlns:a16="http://schemas.microsoft.com/office/drawing/2014/main" id="{00000000-0008-0000-4400-00009E010000}"/>
            </a:ext>
          </a:extLst>
        </xdr:cNvPr>
        <xdr:cNvPicPr>
          <a:picLocks noChangeAspect="1"/>
        </xdr:cNvPicPr>
      </xdr:nvPicPr>
      <xdr:blipFill>
        <a:blip xmlns:r="http://schemas.openxmlformats.org/officeDocument/2006/relationships" r:embed="rId777"/>
        <a:stretch>
          <a:fillRect/>
        </a:stretch>
      </xdr:blipFill>
      <xdr:spPr>
        <a:xfrm>
          <a:off x="38100" y="280734770"/>
          <a:ext cx="2053590" cy="1629410"/>
        </a:xfrm>
        <a:prstGeom prst="rect">
          <a:avLst/>
        </a:prstGeom>
        <a:noFill/>
        <a:ln w="9525">
          <a:noFill/>
        </a:ln>
      </xdr:spPr>
    </xdr:pic>
    <xdr:clientData/>
  </xdr:twoCellAnchor>
  <xdr:twoCellAnchor editAs="oneCell">
    <xdr:from>
      <xdr:col>0</xdr:col>
      <xdr:colOff>57150</xdr:colOff>
      <xdr:row>171</xdr:row>
      <xdr:rowOff>98425</xdr:rowOff>
    </xdr:from>
    <xdr:to>
      <xdr:col>0</xdr:col>
      <xdr:colOff>2105025</xdr:colOff>
      <xdr:row>171</xdr:row>
      <xdr:rowOff>1720850</xdr:rowOff>
    </xdr:to>
    <xdr:pic>
      <xdr:nvPicPr>
        <xdr:cNvPr id="528" name="图片 527">
          <a:extLst>
            <a:ext uri="{FF2B5EF4-FFF2-40B4-BE49-F238E27FC236}">
              <a16:creationId xmlns:a16="http://schemas.microsoft.com/office/drawing/2014/main" id="{00000000-0008-0000-4400-000010020000}"/>
            </a:ext>
          </a:extLst>
        </xdr:cNvPr>
        <xdr:cNvPicPr>
          <a:picLocks noChangeAspect="1"/>
        </xdr:cNvPicPr>
      </xdr:nvPicPr>
      <xdr:blipFill>
        <a:blip xmlns:r="http://schemas.openxmlformats.org/officeDocument/2006/relationships" r:embed="rId778"/>
        <a:stretch>
          <a:fillRect/>
        </a:stretch>
      </xdr:blipFill>
      <xdr:spPr>
        <a:xfrm>
          <a:off x="57150" y="282608020"/>
          <a:ext cx="2047875" cy="1622425"/>
        </a:xfrm>
        <a:prstGeom prst="rect">
          <a:avLst/>
        </a:prstGeom>
        <a:noFill/>
        <a:ln w="9525">
          <a:noFill/>
        </a:ln>
      </xdr:spPr>
    </xdr:pic>
    <xdr:clientData/>
  </xdr:twoCellAnchor>
  <xdr:twoCellAnchor editAs="oneCell">
    <xdr:from>
      <xdr:col>0</xdr:col>
      <xdr:colOff>114300</xdr:colOff>
      <xdr:row>172</xdr:row>
      <xdr:rowOff>73025</xdr:rowOff>
    </xdr:from>
    <xdr:to>
      <xdr:col>0</xdr:col>
      <xdr:colOff>2042160</xdr:colOff>
      <xdr:row>172</xdr:row>
      <xdr:rowOff>1598295</xdr:rowOff>
    </xdr:to>
    <xdr:pic>
      <xdr:nvPicPr>
        <xdr:cNvPr id="531" name="图片 530">
          <a:extLst>
            <a:ext uri="{FF2B5EF4-FFF2-40B4-BE49-F238E27FC236}">
              <a16:creationId xmlns:a16="http://schemas.microsoft.com/office/drawing/2014/main" id="{00000000-0008-0000-4400-000013020000}"/>
            </a:ext>
          </a:extLst>
        </xdr:cNvPr>
        <xdr:cNvPicPr>
          <a:picLocks noChangeAspect="1"/>
        </xdr:cNvPicPr>
      </xdr:nvPicPr>
      <xdr:blipFill>
        <a:blip xmlns:r="http://schemas.openxmlformats.org/officeDocument/2006/relationships" r:embed="rId779"/>
        <a:stretch>
          <a:fillRect/>
        </a:stretch>
      </xdr:blipFill>
      <xdr:spPr>
        <a:xfrm>
          <a:off x="114300" y="284360620"/>
          <a:ext cx="1927860" cy="1525270"/>
        </a:xfrm>
        <a:prstGeom prst="rect">
          <a:avLst/>
        </a:prstGeom>
        <a:noFill/>
        <a:ln w="9525">
          <a:noFill/>
        </a:ln>
      </xdr:spPr>
    </xdr:pic>
    <xdr:clientData/>
  </xdr:twoCellAnchor>
  <xdr:twoCellAnchor editAs="oneCell">
    <xdr:from>
      <xdr:col>0</xdr:col>
      <xdr:colOff>180975</xdr:colOff>
      <xdr:row>99</xdr:row>
      <xdr:rowOff>104775</xdr:rowOff>
    </xdr:from>
    <xdr:to>
      <xdr:col>0</xdr:col>
      <xdr:colOff>2000885</xdr:colOff>
      <xdr:row>99</xdr:row>
      <xdr:rowOff>1388110</xdr:rowOff>
    </xdr:to>
    <xdr:pic>
      <xdr:nvPicPr>
        <xdr:cNvPr id="405" name="图片 404">
          <a:extLst>
            <a:ext uri="{FF2B5EF4-FFF2-40B4-BE49-F238E27FC236}">
              <a16:creationId xmlns:a16="http://schemas.microsoft.com/office/drawing/2014/main" id="{00000000-0008-0000-4400-000095010000}"/>
            </a:ext>
          </a:extLst>
        </xdr:cNvPr>
        <xdr:cNvPicPr>
          <a:picLocks noChangeAspect="1"/>
        </xdr:cNvPicPr>
      </xdr:nvPicPr>
      <xdr:blipFill>
        <a:blip xmlns:r="http://schemas.openxmlformats.org/officeDocument/2006/relationships" r:embed="rId780"/>
        <a:stretch>
          <a:fillRect/>
        </a:stretch>
      </xdr:blipFill>
      <xdr:spPr>
        <a:xfrm>
          <a:off x="180975" y="153760170"/>
          <a:ext cx="1819910" cy="1283335"/>
        </a:xfrm>
        <a:prstGeom prst="rect">
          <a:avLst/>
        </a:prstGeom>
        <a:noFill/>
        <a:ln w="9525">
          <a:noFill/>
        </a:ln>
      </xdr:spPr>
    </xdr:pic>
    <xdr:clientData/>
  </xdr:twoCellAnchor>
  <xdr:twoCellAnchor editAs="oneCell">
    <xdr:from>
      <xdr:col>0</xdr:col>
      <xdr:colOff>133350</xdr:colOff>
      <xdr:row>103</xdr:row>
      <xdr:rowOff>85725</xdr:rowOff>
    </xdr:from>
    <xdr:to>
      <xdr:col>0</xdr:col>
      <xdr:colOff>1997075</xdr:colOff>
      <xdr:row>103</xdr:row>
      <xdr:rowOff>1390015</xdr:rowOff>
    </xdr:to>
    <xdr:pic>
      <xdr:nvPicPr>
        <xdr:cNvPr id="407" name="图片 406">
          <a:extLst>
            <a:ext uri="{FF2B5EF4-FFF2-40B4-BE49-F238E27FC236}">
              <a16:creationId xmlns:a16="http://schemas.microsoft.com/office/drawing/2014/main" id="{00000000-0008-0000-4400-000097010000}"/>
            </a:ext>
          </a:extLst>
        </xdr:cNvPr>
        <xdr:cNvPicPr>
          <a:picLocks noChangeAspect="1"/>
        </xdr:cNvPicPr>
      </xdr:nvPicPr>
      <xdr:blipFill>
        <a:blip xmlns:r="http://schemas.openxmlformats.org/officeDocument/2006/relationships" r:embed="rId781"/>
        <a:stretch>
          <a:fillRect/>
        </a:stretch>
      </xdr:blipFill>
      <xdr:spPr>
        <a:xfrm>
          <a:off x="133350" y="159837120"/>
          <a:ext cx="1863725" cy="1304290"/>
        </a:xfrm>
        <a:prstGeom prst="rect">
          <a:avLst/>
        </a:prstGeom>
        <a:noFill/>
        <a:ln w="9525">
          <a:noFill/>
        </a:ln>
      </xdr:spPr>
    </xdr:pic>
    <xdr:clientData/>
  </xdr:twoCellAnchor>
  <xdr:twoCellAnchor editAs="oneCell">
    <xdr:from>
      <xdr:col>0</xdr:col>
      <xdr:colOff>162560</xdr:colOff>
      <xdr:row>104</xdr:row>
      <xdr:rowOff>114300</xdr:rowOff>
    </xdr:from>
    <xdr:to>
      <xdr:col>0</xdr:col>
      <xdr:colOff>2026285</xdr:colOff>
      <xdr:row>104</xdr:row>
      <xdr:rowOff>1418590</xdr:rowOff>
    </xdr:to>
    <xdr:pic>
      <xdr:nvPicPr>
        <xdr:cNvPr id="408" name="图片 407">
          <a:extLst>
            <a:ext uri="{FF2B5EF4-FFF2-40B4-BE49-F238E27FC236}">
              <a16:creationId xmlns:a16="http://schemas.microsoft.com/office/drawing/2014/main" id="{00000000-0008-0000-4400-000098010000}"/>
            </a:ext>
          </a:extLst>
        </xdr:cNvPr>
        <xdr:cNvPicPr>
          <a:picLocks noChangeAspect="1"/>
        </xdr:cNvPicPr>
      </xdr:nvPicPr>
      <xdr:blipFill>
        <a:blip xmlns:r="http://schemas.openxmlformats.org/officeDocument/2006/relationships" r:embed="rId781"/>
        <a:stretch>
          <a:fillRect/>
        </a:stretch>
      </xdr:blipFill>
      <xdr:spPr>
        <a:xfrm>
          <a:off x="162560" y="161389695"/>
          <a:ext cx="1863725" cy="1304290"/>
        </a:xfrm>
        <a:prstGeom prst="rect">
          <a:avLst/>
        </a:prstGeom>
        <a:noFill/>
        <a:ln w="9525">
          <a:noFill/>
        </a:ln>
      </xdr:spPr>
    </xdr:pic>
    <xdr:clientData/>
  </xdr:twoCellAnchor>
  <xdr:twoCellAnchor editAs="oneCell">
    <xdr:from>
      <xdr:col>0</xdr:col>
      <xdr:colOff>152400</xdr:colOff>
      <xdr:row>105</xdr:row>
      <xdr:rowOff>114300</xdr:rowOff>
    </xdr:from>
    <xdr:to>
      <xdr:col>0</xdr:col>
      <xdr:colOff>2057400</xdr:colOff>
      <xdr:row>105</xdr:row>
      <xdr:rowOff>1419225</xdr:rowOff>
    </xdr:to>
    <xdr:pic>
      <xdr:nvPicPr>
        <xdr:cNvPr id="409" name="图片 408">
          <a:extLst>
            <a:ext uri="{FF2B5EF4-FFF2-40B4-BE49-F238E27FC236}">
              <a16:creationId xmlns:a16="http://schemas.microsoft.com/office/drawing/2014/main" id="{00000000-0008-0000-4400-000099010000}"/>
            </a:ext>
          </a:extLst>
        </xdr:cNvPr>
        <xdr:cNvPicPr>
          <a:picLocks noChangeAspect="1"/>
        </xdr:cNvPicPr>
      </xdr:nvPicPr>
      <xdr:blipFill>
        <a:blip xmlns:r="http://schemas.openxmlformats.org/officeDocument/2006/relationships" r:embed="rId782"/>
        <a:stretch>
          <a:fillRect/>
        </a:stretch>
      </xdr:blipFill>
      <xdr:spPr>
        <a:xfrm>
          <a:off x="152400" y="162913695"/>
          <a:ext cx="1905000" cy="1304925"/>
        </a:xfrm>
        <a:prstGeom prst="rect">
          <a:avLst/>
        </a:prstGeom>
        <a:noFill/>
        <a:ln w="9525">
          <a:noFill/>
        </a:ln>
      </xdr:spPr>
    </xdr:pic>
    <xdr:clientData/>
  </xdr:twoCellAnchor>
  <xdr:twoCellAnchor editAs="oneCell">
    <xdr:from>
      <xdr:col>0</xdr:col>
      <xdr:colOff>76200</xdr:colOff>
      <xdr:row>106</xdr:row>
      <xdr:rowOff>47625</xdr:rowOff>
    </xdr:from>
    <xdr:to>
      <xdr:col>0</xdr:col>
      <xdr:colOff>2102485</xdr:colOff>
      <xdr:row>106</xdr:row>
      <xdr:rowOff>1442085</xdr:rowOff>
    </xdr:to>
    <xdr:pic>
      <xdr:nvPicPr>
        <xdr:cNvPr id="410" name="图片 409">
          <a:extLst>
            <a:ext uri="{FF2B5EF4-FFF2-40B4-BE49-F238E27FC236}">
              <a16:creationId xmlns:a16="http://schemas.microsoft.com/office/drawing/2014/main" id="{00000000-0008-0000-4400-00009A010000}"/>
            </a:ext>
          </a:extLst>
        </xdr:cNvPr>
        <xdr:cNvPicPr>
          <a:picLocks noChangeAspect="1"/>
        </xdr:cNvPicPr>
      </xdr:nvPicPr>
      <xdr:blipFill>
        <a:blip xmlns:r="http://schemas.openxmlformats.org/officeDocument/2006/relationships" r:embed="rId782"/>
        <a:stretch>
          <a:fillRect/>
        </a:stretch>
      </xdr:blipFill>
      <xdr:spPr>
        <a:xfrm>
          <a:off x="76200" y="164371020"/>
          <a:ext cx="2026285" cy="1394460"/>
        </a:xfrm>
        <a:prstGeom prst="rect">
          <a:avLst/>
        </a:prstGeom>
        <a:noFill/>
        <a:ln w="9525">
          <a:noFill/>
        </a:ln>
      </xdr:spPr>
    </xdr:pic>
    <xdr:clientData/>
  </xdr:twoCellAnchor>
  <xdr:twoCellAnchor editAs="oneCell">
    <xdr:from>
      <xdr:col>0</xdr:col>
      <xdr:colOff>38100</xdr:colOff>
      <xdr:row>306</xdr:row>
      <xdr:rowOff>50800</xdr:rowOff>
    </xdr:from>
    <xdr:to>
      <xdr:col>0</xdr:col>
      <xdr:colOff>1863725</xdr:colOff>
      <xdr:row>306</xdr:row>
      <xdr:rowOff>1641475</xdr:rowOff>
    </xdr:to>
    <xdr:pic>
      <xdr:nvPicPr>
        <xdr:cNvPr id="530" name="图片 529">
          <a:extLst>
            <a:ext uri="{FF2B5EF4-FFF2-40B4-BE49-F238E27FC236}">
              <a16:creationId xmlns:a16="http://schemas.microsoft.com/office/drawing/2014/main" id="{00000000-0008-0000-4400-000012020000}"/>
            </a:ext>
          </a:extLst>
        </xdr:cNvPr>
        <xdr:cNvPicPr>
          <a:picLocks noChangeAspect="1"/>
        </xdr:cNvPicPr>
      </xdr:nvPicPr>
      <xdr:blipFill>
        <a:blip xmlns:r="http://schemas.openxmlformats.org/officeDocument/2006/relationships" r:embed="rId783"/>
        <a:stretch>
          <a:fillRect/>
        </a:stretch>
      </xdr:blipFill>
      <xdr:spPr>
        <a:xfrm>
          <a:off x="38100" y="538668595"/>
          <a:ext cx="1825625" cy="1590675"/>
        </a:xfrm>
        <a:prstGeom prst="rect">
          <a:avLst/>
        </a:prstGeom>
        <a:noFill/>
        <a:ln w="9525">
          <a:noFill/>
        </a:ln>
      </xdr:spPr>
    </xdr:pic>
    <xdr:clientData/>
  </xdr:twoCellAnchor>
  <xdr:twoCellAnchor editAs="oneCell">
    <xdr:from>
      <xdr:col>0</xdr:col>
      <xdr:colOff>57150</xdr:colOff>
      <xdr:row>308</xdr:row>
      <xdr:rowOff>60325</xdr:rowOff>
    </xdr:from>
    <xdr:to>
      <xdr:col>0</xdr:col>
      <xdr:colOff>1836420</xdr:colOff>
      <xdr:row>308</xdr:row>
      <xdr:rowOff>1661160</xdr:rowOff>
    </xdr:to>
    <xdr:pic>
      <xdr:nvPicPr>
        <xdr:cNvPr id="554" name="图片 553">
          <a:extLst>
            <a:ext uri="{FF2B5EF4-FFF2-40B4-BE49-F238E27FC236}">
              <a16:creationId xmlns:a16="http://schemas.microsoft.com/office/drawing/2014/main" id="{00000000-0008-0000-4400-00002A020000}"/>
            </a:ext>
          </a:extLst>
        </xdr:cNvPr>
        <xdr:cNvPicPr>
          <a:picLocks noChangeAspect="1"/>
        </xdr:cNvPicPr>
      </xdr:nvPicPr>
      <xdr:blipFill>
        <a:blip xmlns:r="http://schemas.openxmlformats.org/officeDocument/2006/relationships" r:embed="rId784"/>
        <a:stretch>
          <a:fillRect/>
        </a:stretch>
      </xdr:blipFill>
      <xdr:spPr>
        <a:xfrm>
          <a:off x="57150" y="542132520"/>
          <a:ext cx="1779270" cy="1600835"/>
        </a:xfrm>
        <a:prstGeom prst="rect">
          <a:avLst/>
        </a:prstGeom>
        <a:noFill/>
        <a:ln w="9525">
          <a:noFill/>
        </a:ln>
      </xdr:spPr>
    </xdr:pic>
    <xdr:clientData/>
  </xdr:twoCellAnchor>
  <xdr:twoCellAnchor editAs="oneCell">
    <xdr:from>
      <xdr:col>0</xdr:col>
      <xdr:colOff>48895</xdr:colOff>
      <xdr:row>304</xdr:row>
      <xdr:rowOff>65405</xdr:rowOff>
    </xdr:from>
    <xdr:to>
      <xdr:col>0</xdr:col>
      <xdr:colOff>1878330</xdr:colOff>
      <xdr:row>304</xdr:row>
      <xdr:rowOff>1689735</xdr:rowOff>
    </xdr:to>
    <xdr:pic>
      <xdr:nvPicPr>
        <xdr:cNvPr id="555" name="图片 554">
          <a:extLst>
            <a:ext uri="{FF2B5EF4-FFF2-40B4-BE49-F238E27FC236}">
              <a16:creationId xmlns:a16="http://schemas.microsoft.com/office/drawing/2014/main" id="{00000000-0008-0000-4400-00002B020000}"/>
            </a:ext>
          </a:extLst>
        </xdr:cNvPr>
        <xdr:cNvPicPr>
          <a:picLocks noChangeAspect="1"/>
        </xdr:cNvPicPr>
      </xdr:nvPicPr>
      <xdr:blipFill>
        <a:blip xmlns:r="http://schemas.openxmlformats.org/officeDocument/2006/relationships" r:embed="rId785"/>
        <a:stretch>
          <a:fillRect/>
        </a:stretch>
      </xdr:blipFill>
      <xdr:spPr>
        <a:xfrm>
          <a:off x="48895" y="535228800"/>
          <a:ext cx="1829435" cy="1624330"/>
        </a:xfrm>
        <a:prstGeom prst="rect">
          <a:avLst/>
        </a:prstGeom>
        <a:noFill/>
        <a:ln w="9525">
          <a:noFill/>
        </a:ln>
      </xdr:spPr>
    </xdr:pic>
    <xdr:clientData/>
  </xdr:twoCellAnchor>
  <xdr:twoCellAnchor editAs="oneCell">
    <xdr:from>
      <xdr:col>0</xdr:col>
      <xdr:colOff>324485</xdr:colOff>
      <xdr:row>305</xdr:row>
      <xdr:rowOff>34290</xdr:rowOff>
    </xdr:from>
    <xdr:to>
      <xdr:col>0</xdr:col>
      <xdr:colOff>1696720</xdr:colOff>
      <xdr:row>305</xdr:row>
      <xdr:rowOff>1691640</xdr:rowOff>
    </xdr:to>
    <xdr:pic>
      <xdr:nvPicPr>
        <xdr:cNvPr id="556" name="图片 555">
          <a:extLst>
            <a:ext uri="{FF2B5EF4-FFF2-40B4-BE49-F238E27FC236}">
              <a16:creationId xmlns:a16="http://schemas.microsoft.com/office/drawing/2014/main" id="{00000000-0008-0000-4400-00002C020000}"/>
            </a:ext>
          </a:extLst>
        </xdr:cNvPr>
        <xdr:cNvPicPr>
          <a:picLocks noChangeAspect="1"/>
        </xdr:cNvPicPr>
      </xdr:nvPicPr>
      <xdr:blipFill>
        <a:blip xmlns:r="http://schemas.openxmlformats.org/officeDocument/2006/relationships" r:embed="rId786"/>
        <a:stretch>
          <a:fillRect/>
        </a:stretch>
      </xdr:blipFill>
      <xdr:spPr>
        <a:xfrm>
          <a:off x="324485" y="536924885"/>
          <a:ext cx="1372235" cy="1657350"/>
        </a:xfrm>
        <a:prstGeom prst="rect">
          <a:avLst/>
        </a:prstGeom>
        <a:noFill/>
        <a:ln w="9525">
          <a:noFill/>
        </a:ln>
      </xdr:spPr>
    </xdr:pic>
    <xdr:clientData/>
  </xdr:twoCellAnchor>
  <xdr:twoCellAnchor editAs="oneCell">
    <xdr:from>
      <xdr:col>0</xdr:col>
      <xdr:colOff>635</xdr:colOff>
      <xdr:row>307</xdr:row>
      <xdr:rowOff>287655</xdr:rowOff>
    </xdr:from>
    <xdr:to>
      <xdr:col>0</xdr:col>
      <xdr:colOff>1934210</xdr:colOff>
      <xdr:row>307</xdr:row>
      <xdr:rowOff>1410970</xdr:rowOff>
    </xdr:to>
    <xdr:pic>
      <xdr:nvPicPr>
        <xdr:cNvPr id="557" name="图片 556">
          <a:extLst>
            <a:ext uri="{FF2B5EF4-FFF2-40B4-BE49-F238E27FC236}">
              <a16:creationId xmlns:a16="http://schemas.microsoft.com/office/drawing/2014/main" id="{00000000-0008-0000-4400-00002D020000}"/>
            </a:ext>
          </a:extLst>
        </xdr:cNvPr>
        <xdr:cNvPicPr>
          <a:picLocks noChangeAspect="1"/>
        </xdr:cNvPicPr>
      </xdr:nvPicPr>
      <xdr:blipFill>
        <a:blip xmlns:r="http://schemas.openxmlformats.org/officeDocument/2006/relationships" r:embed="rId787"/>
        <a:stretch>
          <a:fillRect/>
        </a:stretch>
      </xdr:blipFill>
      <xdr:spPr>
        <a:xfrm>
          <a:off x="635" y="540632650"/>
          <a:ext cx="1933575" cy="1123315"/>
        </a:xfrm>
        <a:prstGeom prst="rect">
          <a:avLst/>
        </a:prstGeom>
        <a:noFill/>
        <a:ln w="9525">
          <a:noFill/>
        </a:ln>
      </xdr:spPr>
    </xdr:pic>
    <xdr:clientData/>
  </xdr:twoCellAnchor>
  <xdr:twoCellAnchor editAs="oneCell">
    <xdr:from>
      <xdr:col>0</xdr:col>
      <xdr:colOff>274955</xdr:colOff>
      <xdr:row>309</xdr:row>
      <xdr:rowOff>64135</xdr:rowOff>
    </xdr:from>
    <xdr:to>
      <xdr:col>0</xdr:col>
      <xdr:colOff>1751330</xdr:colOff>
      <xdr:row>309</xdr:row>
      <xdr:rowOff>1675765</xdr:rowOff>
    </xdr:to>
    <xdr:pic>
      <xdr:nvPicPr>
        <xdr:cNvPr id="558" name="图片 557">
          <a:extLst>
            <a:ext uri="{FF2B5EF4-FFF2-40B4-BE49-F238E27FC236}">
              <a16:creationId xmlns:a16="http://schemas.microsoft.com/office/drawing/2014/main" id="{00000000-0008-0000-4400-00002E020000}"/>
            </a:ext>
          </a:extLst>
        </xdr:cNvPr>
        <xdr:cNvPicPr>
          <a:picLocks noChangeAspect="1"/>
        </xdr:cNvPicPr>
      </xdr:nvPicPr>
      <xdr:blipFill>
        <a:blip xmlns:r="http://schemas.openxmlformats.org/officeDocument/2006/relationships" r:embed="rId788"/>
        <a:stretch>
          <a:fillRect/>
        </a:stretch>
      </xdr:blipFill>
      <xdr:spPr>
        <a:xfrm>
          <a:off x="274955" y="543863530"/>
          <a:ext cx="1476375" cy="1611630"/>
        </a:xfrm>
        <a:prstGeom prst="rect">
          <a:avLst/>
        </a:prstGeom>
        <a:noFill/>
        <a:ln w="9525">
          <a:noFill/>
        </a:ln>
      </xdr:spPr>
    </xdr:pic>
    <xdr:clientData/>
  </xdr:twoCellAnchor>
  <xdr:twoCellAnchor editAs="oneCell">
    <xdr:from>
      <xdr:col>0</xdr:col>
      <xdr:colOff>133350</xdr:colOff>
      <xdr:row>336</xdr:row>
      <xdr:rowOff>44450</xdr:rowOff>
    </xdr:from>
    <xdr:to>
      <xdr:col>0</xdr:col>
      <xdr:colOff>2036445</xdr:colOff>
      <xdr:row>336</xdr:row>
      <xdr:rowOff>1844040</xdr:rowOff>
    </xdr:to>
    <xdr:pic>
      <xdr:nvPicPr>
        <xdr:cNvPr id="560" name="图片 559">
          <a:extLst>
            <a:ext uri="{FF2B5EF4-FFF2-40B4-BE49-F238E27FC236}">
              <a16:creationId xmlns:a16="http://schemas.microsoft.com/office/drawing/2014/main" id="{00000000-0008-0000-4400-000030020000}"/>
            </a:ext>
          </a:extLst>
        </xdr:cNvPr>
        <xdr:cNvPicPr>
          <a:picLocks noChangeAspect="1"/>
        </xdr:cNvPicPr>
      </xdr:nvPicPr>
      <xdr:blipFill>
        <a:blip xmlns:r="http://schemas.openxmlformats.org/officeDocument/2006/relationships" r:embed="rId789"/>
        <a:stretch>
          <a:fillRect/>
        </a:stretch>
      </xdr:blipFill>
      <xdr:spPr>
        <a:xfrm>
          <a:off x="133350" y="595837645"/>
          <a:ext cx="1903095" cy="1799590"/>
        </a:xfrm>
        <a:prstGeom prst="rect">
          <a:avLst/>
        </a:prstGeom>
        <a:noFill/>
        <a:ln w="9525">
          <a:noFill/>
        </a:ln>
      </xdr:spPr>
    </xdr:pic>
    <xdr:clientData/>
  </xdr:twoCellAnchor>
  <xdr:twoCellAnchor editAs="oneCell">
    <xdr:from>
      <xdr:col>0</xdr:col>
      <xdr:colOff>214630</xdr:colOff>
      <xdr:row>334</xdr:row>
      <xdr:rowOff>28575</xdr:rowOff>
    </xdr:from>
    <xdr:to>
      <xdr:col>0</xdr:col>
      <xdr:colOff>1931670</xdr:colOff>
      <xdr:row>334</xdr:row>
      <xdr:rowOff>1837055</xdr:rowOff>
    </xdr:to>
    <xdr:pic>
      <xdr:nvPicPr>
        <xdr:cNvPr id="561" name="图片 560">
          <a:extLst>
            <a:ext uri="{FF2B5EF4-FFF2-40B4-BE49-F238E27FC236}">
              <a16:creationId xmlns:a16="http://schemas.microsoft.com/office/drawing/2014/main" id="{00000000-0008-0000-4400-000031020000}"/>
            </a:ext>
          </a:extLst>
        </xdr:cNvPr>
        <xdr:cNvPicPr>
          <a:picLocks noChangeAspect="1"/>
        </xdr:cNvPicPr>
      </xdr:nvPicPr>
      <xdr:blipFill>
        <a:blip xmlns:r="http://schemas.openxmlformats.org/officeDocument/2006/relationships" r:embed="rId790"/>
        <a:stretch>
          <a:fillRect/>
        </a:stretch>
      </xdr:blipFill>
      <xdr:spPr>
        <a:xfrm>
          <a:off x="214630" y="592011770"/>
          <a:ext cx="1717040" cy="1808480"/>
        </a:xfrm>
        <a:prstGeom prst="rect">
          <a:avLst/>
        </a:prstGeom>
        <a:noFill/>
        <a:ln w="9525">
          <a:noFill/>
        </a:ln>
      </xdr:spPr>
    </xdr:pic>
    <xdr:clientData/>
  </xdr:twoCellAnchor>
  <xdr:twoCellAnchor editAs="oneCell">
    <xdr:from>
      <xdr:col>0</xdr:col>
      <xdr:colOff>118110</xdr:colOff>
      <xdr:row>335</xdr:row>
      <xdr:rowOff>85725</xdr:rowOff>
    </xdr:from>
    <xdr:to>
      <xdr:col>0</xdr:col>
      <xdr:colOff>1924685</xdr:colOff>
      <xdr:row>335</xdr:row>
      <xdr:rowOff>1781175</xdr:rowOff>
    </xdr:to>
    <xdr:pic>
      <xdr:nvPicPr>
        <xdr:cNvPr id="563" name="图片 562">
          <a:extLst>
            <a:ext uri="{FF2B5EF4-FFF2-40B4-BE49-F238E27FC236}">
              <a16:creationId xmlns:a16="http://schemas.microsoft.com/office/drawing/2014/main" id="{00000000-0008-0000-4400-000033020000}"/>
            </a:ext>
          </a:extLst>
        </xdr:cNvPr>
        <xdr:cNvPicPr>
          <a:picLocks noChangeAspect="1"/>
        </xdr:cNvPicPr>
      </xdr:nvPicPr>
      <xdr:blipFill>
        <a:blip xmlns:r="http://schemas.openxmlformats.org/officeDocument/2006/relationships" r:embed="rId791"/>
        <a:stretch>
          <a:fillRect/>
        </a:stretch>
      </xdr:blipFill>
      <xdr:spPr>
        <a:xfrm>
          <a:off x="118110" y="593973920"/>
          <a:ext cx="1806575" cy="1695450"/>
        </a:xfrm>
        <a:prstGeom prst="rect">
          <a:avLst/>
        </a:prstGeom>
        <a:noFill/>
        <a:ln w="9525">
          <a:noFill/>
        </a:ln>
      </xdr:spPr>
    </xdr:pic>
    <xdr:clientData/>
  </xdr:twoCellAnchor>
  <xdr:twoCellAnchor editAs="oneCell">
    <xdr:from>
      <xdr:col>0</xdr:col>
      <xdr:colOff>200025</xdr:colOff>
      <xdr:row>888</xdr:row>
      <xdr:rowOff>62230</xdr:rowOff>
    </xdr:from>
    <xdr:to>
      <xdr:col>0</xdr:col>
      <xdr:colOff>2009775</xdr:colOff>
      <xdr:row>888</xdr:row>
      <xdr:rowOff>1770380</xdr:rowOff>
    </xdr:to>
    <xdr:pic>
      <xdr:nvPicPr>
        <xdr:cNvPr id="192" name="图片 191">
          <a:extLst>
            <a:ext uri="{FF2B5EF4-FFF2-40B4-BE49-F238E27FC236}">
              <a16:creationId xmlns:a16="http://schemas.microsoft.com/office/drawing/2014/main" id="{00000000-0008-0000-4400-0000C0000000}"/>
            </a:ext>
          </a:extLst>
        </xdr:cNvPr>
        <xdr:cNvPicPr>
          <a:picLocks noChangeAspect="1"/>
        </xdr:cNvPicPr>
      </xdr:nvPicPr>
      <xdr:blipFill>
        <a:blip xmlns:r="http://schemas.openxmlformats.org/officeDocument/2006/relationships" r:embed="rId792"/>
        <a:stretch>
          <a:fillRect/>
        </a:stretch>
      </xdr:blipFill>
      <xdr:spPr>
        <a:xfrm>
          <a:off x="200025" y="1642367175"/>
          <a:ext cx="1809750" cy="1708150"/>
        </a:xfrm>
        <a:prstGeom prst="rect">
          <a:avLst/>
        </a:prstGeom>
        <a:noFill/>
        <a:ln w="9525">
          <a:noFill/>
        </a:ln>
      </xdr:spPr>
    </xdr:pic>
    <xdr:clientData/>
  </xdr:twoCellAnchor>
  <xdr:twoCellAnchor editAs="oneCell">
    <xdr:from>
      <xdr:col>0</xdr:col>
      <xdr:colOff>73025</xdr:colOff>
      <xdr:row>889</xdr:row>
      <xdr:rowOff>105410</xdr:rowOff>
    </xdr:from>
    <xdr:to>
      <xdr:col>0</xdr:col>
      <xdr:colOff>2087245</xdr:colOff>
      <xdr:row>889</xdr:row>
      <xdr:rowOff>1646555</xdr:rowOff>
    </xdr:to>
    <xdr:pic>
      <xdr:nvPicPr>
        <xdr:cNvPr id="564" name="图片 563">
          <a:extLst>
            <a:ext uri="{FF2B5EF4-FFF2-40B4-BE49-F238E27FC236}">
              <a16:creationId xmlns:a16="http://schemas.microsoft.com/office/drawing/2014/main" id="{00000000-0008-0000-4400-000034020000}"/>
            </a:ext>
          </a:extLst>
        </xdr:cNvPr>
        <xdr:cNvPicPr>
          <a:picLocks noChangeAspect="1"/>
        </xdr:cNvPicPr>
      </xdr:nvPicPr>
      <xdr:blipFill>
        <a:blip xmlns:r="http://schemas.openxmlformats.org/officeDocument/2006/relationships" r:embed="rId793"/>
        <a:stretch>
          <a:fillRect/>
        </a:stretch>
      </xdr:blipFill>
      <xdr:spPr>
        <a:xfrm>
          <a:off x="73025" y="1644315355"/>
          <a:ext cx="2014220" cy="1541145"/>
        </a:xfrm>
        <a:prstGeom prst="rect">
          <a:avLst/>
        </a:prstGeom>
        <a:noFill/>
        <a:ln w="9525">
          <a:noFill/>
        </a:ln>
      </xdr:spPr>
    </xdr:pic>
    <xdr:clientData/>
  </xdr:twoCellAnchor>
  <xdr:twoCellAnchor editAs="oneCell">
    <xdr:from>
      <xdr:col>0</xdr:col>
      <xdr:colOff>233045</xdr:colOff>
      <xdr:row>115</xdr:row>
      <xdr:rowOff>48260</xdr:rowOff>
    </xdr:from>
    <xdr:to>
      <xdr:col>0</xdr:col>
      <xdr:colOff>1989455</xdr:colOff>
      <xdr:row>115</xdr:row>
      <xdr:rowOff>1513205</xdr:rowOff>
    </xdr:to>
    <xdr:pic>
      <xdr:nvPicPr>
        <xdr:cNvPr id="565" name="图片 564">
          <a:extLst>
            <a:ext uri="{FF2B5EF4-FFF2-40B4-BE49-F238E27FC236}">
              <a16:creationId xmlns:a16="http://schemas.microsoft.com/office/drawing/2014/main" id="{00000000-0008-0000-4400-000035020000}"/>
            </a:ext>
          </a:extLst>
        </xdr:cNvPr>
        <xdr:cNvPicPr>
          <a:picLocks noChangeAspect="1"/>
        </xdr:cNvPicPr>
      </xdr:nvPicPr>
      <xdr:blipFill>
        <a:blip xmlns:r="http://schemas.openxmlformats.org/officeDocument/2006/relationships" r:embed="rId794"/>
        <a:srcRect t="35937" b="8776"/>
        <a:stretch>
          <a:fillRect/>
        </a:stretch>
      </xdr:blipFill>
      <xdr:spPr>
        <a:xfrm>
          <a:off x="233045" y="178087655"/>
          <a:ext cx="1756410" cy="1464945"/>
        </a:xfrm>
        <a:prstGeom prst="rect">
          <a:avLst/>
        </a:prstGeom>
        <a:noFill/>
        <a:ln w="9525">
          <a:noFill/>
        </a:ln>
      </xdr:spPr>
    </xdr:pic>
    <xdr:clientData/>
  </xdr:twoCellAnchor>
  <xdr:twoCellAnchor editAs="oneCell">
    <xdr:from>
      <xdr:col>0</xdr:col>
      <xdr:colOff>38735</xdr:colOff>
      <xdr:row>114</xdr:row>
      <xdr:rowOff>67945</xdr:rowOff>
    </xdr:from>
    <xdr:to>
      <xdr:col>0</xdr:col>
      <xdr:colOff>2146935</xdr:colOff>
      <xdr:row>114</xdr:row>
      <xdr:rowOff>1423670</xdr:rowOff>
    </xdr:to>
    <xdr:pic>
      <xdr:nvPicPr>
        <xdr:cNvPr id="566" name="图片 565">
          <a:extLst>
            <a:ext uri="{FF2B5EF4-FFF2-40B4-BE49-F238E27FC236}">
              <a16:creationId xmlns:a16="http://schemas.microsoft.com/office/drawing/2014/main" id="{00000000-0008-0000-4400-000036020000}"/>
            </a:ext>
          </a:extLst>
        </xdr:cNvPr>
        <xdr:cNvPicPr>
          <a:picLocks noChangeAspect="1"/>
        </xdr:cNvPicPr>
      </xdr:nvPicPr>
      <xdr:blipFill>
        <a:blip xmlns:r="http://schemas.openxmlformats.org/officeDocument/2006/relationships" r:embed="rId795"/>
        <a:stretch>
          <a:fillRect/>
        </a:stretch>
      </xdr:blipFill>
      <xdr:spPr>
        <a:xfrm>
          <a:off x="38735" y="176583340"/>
          <a:ext cx="2108200" cy="1355725"/>
        </a:xfrm>
        <a:prstGeom prst="rect">
          <a:avLst/>
        </a:prstGeom>
        <a:noFill/>
        <a:ln w="9525">
          <a:noFill/>
        </a:ln>
      </xdr:spPr>
    </xdr:pic>
    <xdr:clientData/>
  </xdr:twoCellAnchor>
  <xdr:twoCellAnchor editAs="oneCell">
    <xdr:from>
      <xdr:col>0</xdr:col>
      <xdr:colOff>19685</xdr:colOff>
      <xdr:row>119</xdr:row>
      <xdr:rowOff>174625</xdr:rowOff>
    </xdr:from>
    <xdr:to>
      <xdr:col>0</xdr:col>
      <xdr:colOff>2114550</xdr:colOff>
      <xdr:row>119</xdr:row>
      <xdr:rowOff>1559560</xdr:rowOff>
    </xdr:to>
    <xdr:pic>
      <xdr:nvPicPr>
        <xdr:cNvPr id="638" name="图片 637">
          <a:extLst>
            <a:ext uri="{FF2B5EF4-FFF2-40B4-BE49-F238E27FC236}">
              <a16:creationId xmlns:a16="http://schemas.microsoft.com/office/drawing/2014/main" id="{00000000-0008-0000-4400-00007E020000}"/>
            </a:ext>
          </a:extLst>
        </xdr:cNvPr>
        <xdr:cNvPicPr>
          <a:picLocks noChangeAspect="1"/>
        </xdr:cNvPicPr>
      </xdr:nvPicPr>
      <xdr:blipFill>
        <a:blip xmlns:r="http://schemas.openxmlformats.org/officeDocument/2006/relationships" r:embed="rId796"/>
        <a:stretch>
          <a:fillRect/>
        </a:stretch>
      </xdr:blipFill>
      <xdr:spPr>
        <a:xfrm>
          <a:off x="19685" y="185376820"/>
          <a:ext cx="2094865" cy="1384935"/>
        </a:xfrm>
        <a:prstGeom prst="rect">
          <a:avLst/>
        </a:prstGeom>
        <a:noFill/>
        <a:ln w="9525">
          <a:noFill/>
        </a:ln>
      </xdr:spPr>
    </xdr:pic>
    <xdr:clientData/>
  </xdr:twoCellAnchor>
  <xdr:twoCellAnchor editAs="oneCell">
    <xdr:from>
      <xdr:col>0</xdr:col>
      <xdr:colOff>87630</xdr:colOff>
      <xdr:row>455</xdr:row>
      <xdr:rowOff>158750</xdr:rowOff>
    </xdr:from>
    <xdr:to>
      <xdr:col>0</xdr:col>
      <xdr:colOff>2106930</xdr:colOff>
      <xdr:row>455</xdr:row>
      <xdr:rowOff>1787525</xdr:rowOff>
    </xdr:to>
    <xdr:pic>
      <xdr:nvPicPr>
        <xdr:cNvPr id="210" name="图片 209">
          <a:extLst>
            <a:ext uri="{FF2B5EF4-FFF2-40B4-BE49-F238E27FC236}">
              <a16:creationId xmlns:a16="http://schemas.microsoft.com/office/drawing/2014/main" id="{00000000-0008-0000-4400-0000D2000000}"/>
            </a:ext>
          </a:extLst>
        </xdr:cNvPr>
        <xdr:cNvPicPr>
          <a:picLocks noChangeAspect="1"/>
        </xdr:cNvPicPr>
      </xdr:nvPicPr>
      <xdr:blipFill>
        <a:blip xmlns:r="http://schemas.openxmlformats.org/officeDocument/2006/relationships" r:embed="rId797"/>
        <a:stretch>
          <a:fillRect/>
        </a:stretch>
      </xdr:blipFill>
      <xdr:spPr>
        <a:xfrm>
          <a:off x="87630" y="822646945"/>
          <a:ext cx="2019300" cy="1628775"/>
        </a:xfrm>
        <a:prstGeom prst="rect">
          <a:avLst/>
        </a:prstGeom>
        <a:noFill/>
        <a:ln w="9525">
          <a:noFill/>
        </a:ln>
      </xdr:spPr>
    </xdr:pic>
    <xdr:clientData/>
  </xdr:twoCellAnchor>
  <xdr:twoCellAnchor editAs="oneCell">
    <xdr:from>
      <xdr:col>0</xdr:col>
      <xdr:colOff>635</xdr:colOff>
      <xdr:row>454</xdr:row>
      <xdr:rowOff>172720</xdr:rowOff>
    </xdr:from>
    <xdr:to>
      <xdr:col>0</xdr:col>
      <xdr:colOff>2127250</xdr:colOff>
      <xdr:row>454</xdr:row>
      <xdr:rowOff>1750695</xdr:rowOff>
    </xdr:to>
    <xdr:pic>
      <xdr:nvPicPr>
        <xdr:cNvPr id="221" name="图片 220">
          <a:extLst>
            <a:ext uri="{FF2B5EF4-FFF2-40B4-BE49-F238E27FC236}">
              <a16:creationId xmlns:a16="http://schemas.microsoft.com/office/drawing/2014/main" id="{00000000-0008-0000-4400-0000DD000000}"/>
            </a:ext>
          </a:extLst>
        </xdr:cNvPr>
        <xdr:cNvPicPr>
          <a:picLocks noChangeAspect="1"/>
        </xdr:cNvPicPr>
      </xdr:nvPicPr>
      <xdr:blipFill>
        <a:blip xmlns:r="http://schemas.openxmlformats.org/officeDocument/2006/relationships" r:embed="rId798"/>
        <a:stretch>
          <a:fillRect/>
        </a:stretch>
      </xdr:blipFill>
      <xdr:spPr>
        <a:xfrm>
          <a:off x="635" y="820755915"/>
          <a:ext cx="2126615" cy="1577975"/>
        </a:xfrm>
        <a:prstGeom prst="rect">
          <a:avLst/>
        </a:prstGeom>
        <a:noFill/>
        <a:ln w="9525">
          <a:noFill/>
        </a:ln>
      </xdr:spPr>
    </xdr:pic>
    <xdr:clientData/>
  </xdr:twoCellAnchor>
  <xdr:twoCellAnchor editAs="oneCell">
    <xdr:from>
      <xdr:col>0</xdr:col>
      <xdr:colOff>31750</xdr:colOff>
      <xdr:row>691</xdr:row>
      <xdr:rowOff>219075</xdr:rowOff>
    </xdr:from>
    <xdr:to>
      <xdr:col>0</xdr:col>
      <xdr:colOff>2153920</xdr:colOff>
      <xdr:row>691</xdr:row>
      <xdr:rowOff>1005840</xdr:rowOff>
    </xdr:to>
    <xdr:pic>
      <xdr:nvPicPr>
        <xdr:cNvPr id="715" name="图片 714">
          <a:extLst>
            <a:ext uri="{FF2B5EF4-FFF2-40B4-BE49-F238E27FC236}">
              <a16:creationId xmlns:a16="http://schemas.microsoft.com/office/drawing/2014/main" id="{00000000-0008-0000-4400-0000CB020000}"/>
            </a:ext>
          </a:extLst>
        </xdr:cNvPr>
        <xdr:cNvPicPr>
          <a:picLocks noChangeAspect="1"/>
        </xdr:cNvPicPr>
      </xdr:nvPicPr>
      <xdr:blipFill>
        <a:blip xmlns:r="http://schemas.openxmlformats.org/officeDocument/2006/relationships" r:embed="rId799"/>
        <a:stretch>
          <a:fillRect/>
        </a:stretch>
      </xdr:blipFill>
      <xdr:spPr>
        <a:xfrm>
          <a:off x="31750" y="1272338070"/>
          <a:ext cx="2122170" cy="786765"/>
        </a:xfrm>
        <a:prstGeom prst="rect">
          <a:avLst/>
        </a:prstGeom>
        <a:noFill/>
        <a:ln w="9525">
          <a:noFill/>
        </a:ln>
      </xdr:spPr>
    </xdr:pic>
    <xdr:clientData/>
  </xdr:twoCellAnchor>
  <xdr:twoCellAnchor editAs="oneCell">
    <xdr:from>
      <xdr:col>0</xdr:col>
      <xdr:colOff>52070</xdr:colOff>
      <xdr:row>692</xdr:row>
      <xdr:rowOff>228600</xdr:rowOff>
    </xdr:from>
    <xdr:to>
      <xdr:col>0</xdr:col>
      <xdr:colOff>2085340</xdr:colOff>
      <xdr:row>692</xdr:row>
      <xdr:rowOff>1009650</xdr:rowOff>
    </xdr:to>
    <xdr:pic>
      <xdr:nvPicPr>
        <xdr:cNvPr id="718" name="图片 717">
          <a:extLst>
            <a:ext uri="{FF2B5EF4-FFF2-40B4-BE49-F238E27FC236}">
              <a16:creationId xmlns:a16="http://schemas.microsoft.com/office/drawing/2014/main" id="{00000000-0008-0000-4400-0000CE020000}"/>
            </a:ext>
          </a:extLst>
        </xdr:cNvPr>
        <xdr:cNvPicPr>
          <a:picLocks noChangeAspect="1"/>
        </xdr:cNvPicPr>
      </xdr:nvPicPr>
      <xdr:blipFill>
        <a:blip xmlns:r="http://schemas.openxmlformats.org/officeDocument/2006/relationships" r:embed="rId800"/>
        <a:stretch>
          <a:fillRect/>
        </a:stretch>
      </xdr:blipFill>
      <xdr:spPr>
        <a:xfrm>
          <a:off x="52070" y="1273642995"/>
          <a:ext cx="2033270" cy="781050"/>
        </a:xfrm>
        <a:prstGeom prst="rect">
          <a:avLst/>
        </a:prstGeom>
        <a:noFill/>
        <a:ln w="9525">
          <a:noFill/>
        </a:ln>
      </xdr:spPr>
    </xdr:pic>
    <xdr:clientData/>
  </xdr:twoCellAnchor>
  <xdr:twoCellAnchor editAs="oneCell">
    <xdr:from>
      <xdr:col>0</xdr:col>
      <xdr:colOff>9525</xdr:colOff>
      <xdr:row>693</xdr:row>
      <xdr:rowOff>139700</xdr:rowOff>
    </xdr:from>
    <xdr:to>
      <xdr:col>0</xdr:col>
      <xdr:colOff>2134235</xdr:colOff>
      <xdr:row>693</xdr:row>
      <xdr:rowOff>1176020</xdr:rowOff>
    </xdr:to>
    <xdr:pic>
      <xdr:nvPicPr>
        <xdr:cNvPr id="733" name="图片 732">
          <a:extLst>
            <a:ext uri="{FF2B5EF4-FFF2-40B4-BE49-F238E27FC236}">
              <a16:creationId xmlns:a16="http://schemas.microsoft.com/office/drawing/2014/main" id="{00000000-0008-0000-4400-0000DD020000}"/>
            </a:ext>
          </a:extLst>
        </xdr:cNvPr>
        <xdr:cNvPicPr>
          <a:picLocks noChangeAspect="1"/>
        </xdr:cNvPicPr>
      </xdr:nvPicPr>
      <xdr:blipFill>
        <a:blip xmlns:r="http://schemas.openxmlformats.org/officeDocument/2006/relationships" r:embed="rId801"/>
        <a:stretch>
          <a:fillRect/>
        </a:stretch>
      </xdr:blipFill>
      <xdr:spPr>
        <a:xfrm>
          <a:off x="9525" y="1274849495"/>
          <a:ext cx="2124710" cy="1036320"/>
        </a:xfrm>
        <a:prstGeom prst="rect">
          <a:avLst/>
        </a:prstGeom>
        <a:noFill/>
        <a:ln w="9525">
          <a:noFill/>
        </a:ln>
      </xdr:spPr>
    </xdr:pic>
    <xdr:clientData/>
  </xdr:twoCellAnchor>
  <xdr:twoCellAnchor editAs="oneCell">
    <xdr:from>
      <xdr:col>0</xdr:col>
      <xdr:colOff>47625</xdr:colOff>
      <xdr:row>694</xdr:row>
      <xdr:rowOff>111125</xdr:rowOff>
    </xdr:from>
    <xdr:to>
      <xdr:col>0</xdr:col>
      <xdr:colOff>2115820</xdr:colOff>
      <xdr:row>694</xdr:row>
      <xdr:rowOff>1138555</xdr:rowOff>
    </xdr:to>
    <xdr:pic>
      <xdr:nvPicPr>
        <xdr:cNvPr id="736" name="图片 735">
          <a:extLst>
            <a:ext uri="{FF2B5EF4-FFF2-40B4-BE49-F238E27FC236}">
              <a16:creationId xmlns:a16="http://schemas.microsoft.com/office/drawing/2014/main" id="{00000000-0008-0000-4400-0000E0020000}"/>
            </a:ext>
          </a:extLst>
        </xdr:cNvPr>
        <xdr:cNvPicPr>
          <a:picLocks noChangeAspect="1"/>
        </xdr:cNvPicPr>
      </xdr:nvPicPr>
      <xdr:blipFill>
        <a:blip xmlns:r="http://schemas.openxmlformats.org/officeDocument/2006/relationships" r:embed="rId802"/>
        <a:stretch>
          <a:fillRect/>
        </a:stretch>
      </xdr:blipFill>
      <xdr:spPr>
        <a:xfrm>
          <a:off x="47625" y="1276278245"/>
          <a:ext cx="2068195" cy="1027430"/>
        </a:xfrm>
        <a:prstGeom prst="rect">
          <a:avLst/>
        </a:prstGeom>
        <a:noFill/>
        <a:ln w="9525">
          <a:noFill/>
        </a:ln>
      </xdr:spPr>
    </xdr:pic>
    <xdr:clientData/>
  </xdr:twoCellAnchor>
  <xdr:twoCellAnchor editAs="oneCell">
    <xdr:from>
      <xdr:col>0</xdr:col>
      <xdr:colOff>187325</xdr:colOff>
      <xdr:row>95</xdr:row>
      <xdr:rowOff>47625</xdr:rowOff>
    </xdr:from>
    <xdr:to>
      <xdr:col>0</xdr:col>
      <xdr:colOff>1949450</xdr:colOff>
      <xdr:row>95</xdr:row>
      <xdr:rowOff>1473200</xdr:rowOff>
    </xdr:to>
    <xdr:pic>
      <xdr:nvPicPr>
        <xdr:cNvPr id="295" name="图片 294">
          <a:extLst>
            <a:ext uri="{FF2B5EF4-FFF2-40B4-BE49-F238E27FC236}">
              <a16:creationId xmlns:a16="http://schemas.microsoft.com/office/drawing/2014/main" id="{00000000-0008-0000-4400-000027010000}"/>
            </a:ext>
          </a:extLst>
        </xdr:cNvPr>
        <xdr:cNvPicPr>
          <a:picLocks noChangeAspect="1"/>
        </xdr:cNvPicPr>
      </xdr:nvPicPr>
      <xdr:blipFill>
        <a:blip xmlns:r="http://schemas.openxmlformats.org/officeDocument/2006/relationships" r:embed="rId803"/>
        <a:stretch>
          <a:fillRect/>
        </a:stretch>
      </xdr:blipFill>
      <xdr:spPr>
        <a:xfrm>
          <a:off x="187325" y="147607020"/>
          <a:ext cx="1762125" cy="1425575"/>
        </a:xfrm>
        <a:prstGeom prst="rect">
          <a:avLst/>
        </a:prstGeom>
        <a:noFill/>
        <a:ln w="9525">
          <a:noFill/>
        </a:ln>
      </xdr:spPr>
    </xdr:pic>
    <xdr:clientData/>
  </xdr:twoCellAnchor>
  <xdr:twoCellAnchor editAs="oneCell">
    <xdr:from>
      <xdr:col>0</xdr:col>
      <xdr:colOff>136525</xdr:colOff>
      <xdr:row>96</xdr:row>
      <xdr:rowOff>38100</xdr:rowOff>
    </xdr:from>
    <xdr:to>
      <xdr:col>0</xdr:col>
      <xdr:colOff>1976120</xdr:colOff>
      <xdr:row>96</xdr:row>
      <xdr:rowOff>1458595</xdr:rowOff>
    </xdr:to>
    <xdr:pic>
      <xdr:nvPicPr>
        <xdr:cNvPr id="310" name="图片 309">
          <a:extLst>
            <a:ext uri="{FF2B5EF4-FFF2-40B4-BE49-F238E27FC236}">
              <a16:creationId xmlns:a16="http://schemas.microsoft.com/office/drawing/2014/main" id="{00000000-0008-0000-4400-000036010000}"/>
            </a:ext>
          </a:extLst>
        </xdr:cNvPr>
        <xdr:cNvPicPr>
          <a:picLocks noChangeAspect="1"/>
        </xdr:cNvPicPr>
      </xdr:nvPicPr>
      <xdr:blipFill>
        <a:blip xmlns:r="http://schemas.openxmlformats.org/officeDocument/2006/relationships" r:embed="rId804"/>
        <a:stretch>
          <a:fillRect/>
        </a:stretch>
      </xdr:blipFill>
      <xdr:spPr>
        <a:xfrm>
          <a:off x="136525" y="149121495"/>
          <a:ext cx="1839595" cy="1420495"/>
        </a:xfrm>
        <a:prstGeom prst="rect">
          <a:avLst/>
        </a:prstGeom>
        <a:noFill/>
        <a:ln w="9525">
          <a:noFill/>
        </a:ln>
      </xdr:spPr>
    </xdr:pic>
    <xdr:clientData/>
  </xdr:twoCellAnchor>
  <xdr:twoCellAnchor editAs="oneCell">
    <xdr:from>
      <xdr:col>0</xdr:col>
      <xdr:colOff>139700</xdr:colOff>
      <xdr:row>97</xdr:row>
      <xdr:rowOff>47625</xdr:rowOff>
    </xdr:from>
    <xdr:to>
      <xdr:col>0</xdr:col>
      <xdr:colOff>1951355</xdr:colOff>
      <xdr:row>97</xdr:row>
      <xdr:rowOff>1489075</xdr:rowOff>
    </xdr:to>
    <xdr:pic>
      <xdr:nvPicPr>
        <xdr:cNvPr id="595" name="图片 594">
          <a:extLst>
            <a:ext uri="{FF2B5EF4-FFF2-40B4-BE49-F238E27FC236}">
              <a16:creationId xmlns:a16="http://schemas.microsoft.com/office/drawing/2014/main" id="{00000000-0008-0000-4400-000053020000}"/>
            </a:ext>
          </a:extLst>
        </xdr:cNvPr>
        <xdr:cNvPicPr>
          <a:picLocks noChangeAspect="1"/>
        </xdr:cNvPicPr>
      </xdr:nvPicPr>
      <xdr:blipFill>
        <a:blip xmlns:r="http://schemas.openxmlformats.org/officeDocument/2006/relationships" r:embed="rId805"/>
        <a:stretch>
          <a:fillRect/>
        </a:stretch>
      </xdr:blipFill>
      <xdr:spPr>
        <a:xfrm>
          <a:off x="139700" y="150655020"/>
          <a:ext cx="1811655" cy="1441450"/>
        </a:xfrm>
        <a:prstGeom prst="rect">
          <a:avLst/>
        </a:prstGeom>
        <a:noFill/>
        <a:ln w="9525">
          <a:noFill/>
        </a:ln>
      </xdr:spPr>
    </xdr:pic>
    <xdr:clientData/>
  </xdr:twoCellAnchor>
  <xdr:twoCellAnchor editAs="oneCell">
    <xdr:from>
      <xdr:col>0</xdr:col>
      <xdr:colOff>123190</xdr:colOff>
      <xdr:row>98</xdr:row>
      <xdr:rowOff>38100</xdr:rowOff>
    </xdr:from>
    <xdr:to>
      <xdr:col>0</xdr:col>
      <xdr:colOff>1950720</xdr:colOff>
      <xdr:row>98</xdr:row>
      <xdr:rowOff>1479550</xdr:rowOff>
    </xdr:to>
    <xdr:pic>
      <xdr:nvPicPr>
        <xdr:cNvPr id="596" name="图片 595">
          <a:extLst>
            <a:ext uri="{FF2B5EF4-FFF2-40B4-BE49-F238E27FC236}">
              <a16:creationId xmlns:a16="http://schemas.microsoft.com/office/drawing/2014/main" id="{00000000-0008-0000-4400-000054020000}"/>
            </a:ext>
          </a:extLst>
        </xdr:cNvPr>
        <xdr:cNvPicPr>
          <a:picLocks noChangeAspect="1"/>
        </xdr:cNvPicPr>
      </xdr:nvPicPr>
      <xdr:blipFill>
        <a:blip xmlns:r="http://schemas.openxmlformats.org/officeDocument/2006/relationships" r:embed="rId806"/>
        <a:stretch>
          <a:fillRect/>
        </a:stretch>
      </xdr:blipFill>
      <xdr:spPr>
        <a:xfrm>
          <a:off x="123190" y="152169495"/>
          <a:ext cx="1827530" cy="1441450"/>
        </a:xfrm>
        <a:prstGeom prst="rect">
          <a:avLst/>
        </a:prstGeom>
        <a:noFill/>
        <a:ln w="9525">
          <a:noFill/>
        </a:ln>
      </xdr:spPr>
    </xdr:pic>
    <xdr:clientData/>
  </xdr:twoCellAnchor>
  <xdr:twoCellAnchor editAs="oneCell">
    <xdr:from>
      <xdr:col>0</xdr:col>
      <xdr:colOff>85725</xdr:colOff>
      <xdr:row>69</xdr:row>
      <xdr:rowOff>130175</xdr:rowOff>
    </xdr:from>
    <xdr:to>
      <xdr:col>0</xdr:col>
      <xdr:colOff>2145030</xdr:colOff>
      <xdr:row>69</xdr:row>
      <xdr:rowOff>1540510</xdr:rowOff>
    </xdr:to>
    <xdr:pic>
      <xdr:nvPicPr>
        <xdr:cNvPr id="598" name="图片 597">
          <a:extLst>
            <a:ext uri="{FF2B5EF4-FFF2-40B4-BE49-F238E27FC236}">
              <a16:creationId xmlns:a16="http://schemas.microsoft.com/office/drawing/2014/main" id="{00000000-0008-0000-4400-000056020000}"/>
            </a:ext>
          </a:extLst>
        </xdr:cNvPr>
        <xdr:cNvPicPr>
          <a:picLocks noChangeAspect="1"/>
        </xdr:cNvPicPr>
      </xdr:nvPicPr>
      <xdr:blipFill>
        <a:blip xmlns:r="http://schemas.openxmlformats.org/officeDocument/2006/relationships" r:embed="rId807"/>
        <a:stretch>
          <a:fillRect/>
        </a:stretch>
      </xdr:blipFill>
      <xdr:spPr>
        <a:xfrm>
          <a:off x="85725" y="106163745"/>
          <a:ext cx="2059305" cy="1410335"/>
        </a:xfrm>
        <a:prstGeom prst="rect">
          <a:avLst/>
        </a:prstGeom>
        <a:noFill/>
        <a:ln w="9525">
          <a:noFill/>
        </a:ln>
      </xdr:spPr>
    </xdr:pic>
    <xdr:clientData/>
  </xdr:twoCellAnchor>
  <xdr:twoCellAnchor editAs="oneCell">
    <xdr:from>
      <xdr:col>0</xdr:col>
      <xdr:colOff>95885</xdr:colOff>
      <xdr:row>68</xdr:row>
      <xdr:rowOff>66675</xdr:rowOff>
    </xdr:from>
    <xdr:to>
      <xdr:col>0</xdr:col>
      <xdr:colOff>2058035</xdr:colOff>
      <xdr:row>68</xdr:row>
      <xdr:rowOff>1362075</xdr:rowOff>
    </xdr:to>
    <xdr:pic>
      <xdr:nvPicPr>
        <xdr:cNvPr id="601" name="图片 600">
          <a:extLst>
            <a:ext uri="{FF2B5EF4-FFF2-40B4-BE49-F238E27FC236}">
              <a16:creationId xmlns:a16="http://schemas.microsoft.com/office/drawing/2014/main" id="{00000000-0008-0000-4400-000059020000}"/>
            </a:ext>
          </a:extLst>
        </xdr:cNvPr>
        <xdr:cNvPicPr>
          <a:picLocks noChangeAspect="1"/>
        </xdr:cNvPicPr>
      </xdr:nvPicPr>
      <xdr:blipFill>
        <a:blip xmlns:r="http://schemas.openxmlformats.org/officeDocument/2006/relationships" r:embed="rId808"/>
        <a:stretch>
          <a:fillRect/>
        </a:stretch>
      </xdr:blipFill>
      <xdr:spPr>
        <a:xfrm>
          <a:off x="95885" y="104576245"/>
          <a:ext cx="1962150" cy="1295400"/>
        </a:xfrm>
        <a:prstGeom prst="rect">
          <a:avLst/>
        </a:prstGeom>
        <a:noFill/>
        <a:ln w="9525">
          <a:noFill/>
        </a:ln>
      </xdr:spPr>
    </xdr:pic>
    <xdr:clientData/>
  </xdr:twoCellAnchor>
  <xdr:twoCellAnchor editAs="oneCell">
    <xdr:from>
      <xdr:col>0</xdr:col>
      <xdr:colOff>95885</xdr:colOff>
      <xdr:row>70</xdr:row>
      <xdr:rowOff>47625</xdr:rowOff>
    </xdr:from>
    <xdr:to>
      <xdr:col>0</xdr:col>
      <xdr:colOff>2150110</xdr:colOff>
      <xdr:row>70</xdr:row>
      <xdr:rowOff>1438275</xdr:rowOff>
    </xdr:to>
    <xdr:pic>
      <xdr:nvPicPr>
        <xdr:cNvPr id="602" name="图片 601">
          <a:extLst>
            <a:ext uri="{FF2B5EF4-FFF2-40B4-BE49-F238E27FC236}">
              <a16:creationId xmlns:a16="http://schemas.microsoft.com/office/drawing/2014/main" id="{00000000-0008-0000-4400-00005A020000}"/>
            </a:ext>
          </a:extLst>
        </xdr:cNvPr>
        <xdr:cNvPicPr>
          <a:picLocks noChangeAspect="1"/>
        </xdr:cNvPicPr>
      </xdr:nvPicPr>
      <xdr:blipFill>
        <a:blip xmlns:r="http://schemas.openxmlformats.org/officeDocument/2006/relationships" r:embed="rId809"/>
        <a:stretch>
          <a:fillRect/>
        </a:stretch>
      </xdr:blipFill>
      <xdr:spPr>
        <a:xfrm>
          <a:off x="95885" y="107808395"/>
          <a:ext cx="2054225" cy="1390650"/>
        </a:xfrm>
        <a:prstGeom prst="rect">
          <a:avLst/>
        </a:prstGeom>
        <a:noFill/>
        <a:ln w="9525">
          <a:noFill/>
        </a:ln>
      </xdr:spPr>
    </xdr:pic>
    <xdr:clientData/>
  </xdr:twoCellAnchor>
  <xdr:twoCellAnchor editAs="oneCell">
    <xdr:from>
      <xdr:col>0</xdr:col>
      <xdr:colOff>12700</xdr:colOff>
      <xdr:row>71</xdr:row>
      <xdr:rowOff>215900</xdr:rowOff>
    </xdr:from>
    <xdr:to>
      <xdr:col>0</xdr:col>
      <xdr:colOff>2179320</xdr:colOff>
      <xdr:row>71</xdr:row>
      <xdr:rowOff>1519555</xdr:rowOff>
    </xdr:to>
    <xdr:pic>
      <xdr:nvPicPr>
        <xdr:cNvPr id="599" name="图片 598">
          <a:extLst>
            <a:ext uri="{FF2B5EF4-FFF2-40B4-BE49-F238E27FC236}">
              <a16:creationId xmlns:a16="http://schemas.microsoft.com/office/drawing/2014/main" id="{00000000-0008-0000-4400-000057020000}"/>
            </a:ext>
          </a:extLst>
        </xdr:cNvPr>
        <xdr:cNvPicPr>
          <a:picLocks noChangeAspect="1"/>
        </xdr:cNvPicPr>
      </xdr:nvPicPr>
      <xdr:blipFill>
        <a:blip xmlns:r="http://schemas.openxmlformats.org/officeDocument/2006/relationships" r:embed="rId810"/>
        <a:stretch>
          <a:fillRect/>
        </a:stretch>
      </xdr:blipFill>
      <xdr:spPr>
        <a:xfrm>
          <a:off x="12700" y="109500670"/>
          <a:ext cx="2166620" cy="1303655"/>
        </a:xfrm>
        <a:prstGeom prst="rect">
          <a:avLst/>
        </a:prstGeom>
        <a:noFill/>
        <a:ln w="9525">
          <a:noFill/>
        </a:ln>
      </xdr:spPr>
    </xdr:pic>
    <xdr:clientData/>
  </xdr:twoCellAnchor>
  <xdr:twoCellAnchor editAs="oneCell">
    <xdr:from>
      <xdr:col>0</xdr:col>
      <xdr:colOff>47625</xdr:colOff>
      <xdr:row>255</xdr:row>
      <xdr:rowOff>47625</xdr:rowOff>
    </xdr:from>
    <xdr:to>
      <xdr:col>0</xdr:col>
      <xdr:colOff>2124075</xdr:colOff>
      <xdr:row>255</xdr:row>
      <xdr:rowOff>1657350</xdr:rowOff>
    </xdr:to>
    <xdr:pic>
      <xdr:nvPicPr>
        <xdr:cNvPr id="600" name="图片 599">
          <a:extLst>
            <a:ext uri="{FF2B5EF4-FFF2-40B4-BE49-F238E27FC236}">
              <a16:creationId xmlns:a16="http://schemas.microsoft.com/office/drawing/2014/main" id="{00000000-0008-0000-4400-000058020000}"/>
            </a:ext>
          </a:extLst>
        </xdr:cNvPr>
        <xdr:cNvPicPr>
          <a:picLocks noChangeAspect="1"/>
        </xdr:cNvPicPr>
      </xdr:nvPicPr>
      <xdr:blipFill>
        <a:blip xmlns:r="http://schemas.openxmlformats.org/officeDocument/2006/relationships" r:embed="rId811"/>
        <a:stretch>
          <a:fillRect/>
        </a:stretch>
      </xdr:blipFill>
      <xdr:spPr>
        <a:xfrm>
          <a:off x="47625" y="442247020"/>
          <a:ext cx="2076450" cy="1609725"/>
        </a:xfrm>
        <a:prstGeom prst="rect">
          <a:avLst/>
        </a:prstGeom>
        <a:noFill/>
        <a:ln w="9525">
          <a:noFill/>
        </a:ln>
      </xdr:spPr>
    </xdr:pic>
    <xdr:clientData/>
  </xdr:twoCellAnchor>
  <xdr:twoCellAnchor editAs="oneCell">
    <xdr:from>
      <xdr:col>0</xdr:col>
      <xdr:colOff>86360</xdr:colOff>
      <xdr:row>256</xdr:row>
      <xdr:rowOff>85725</xdr:rowOff>
    </xdr:from>
    <xdr:to>
      <xdr:col>0</xdr:col>
      <xdr:colOff>2058035</xdr:colOff>
      <xdr:row>256</xdr:row>
      <xdr:rowOff>1706245</xdr:rowOff>
    </xdr:to>
    <xdr:pic>
      <xdr:nvPicPr>
        <xdr:cNvPr id="604" name="图片 603">
          <a:extLst>
            <a:ext uri="{FF2B5EF4-FFF2-40B4-BE49-F238E27FC236}">
              <a16:creationId xmlns:a16="http://schemas.microsoft.com/office/drawing/2014/main" id="{00000000-0008-0000-4400-00005C020000}"/>
            </a:ext>
          </a:extLst>
        </xdr:cNvPr>
        <xdr:cNvPicPr>
          <a:picLocks noChangeAspect="1"/>
        </xdr:cNvPicPr>
      </xdr:nvPicPr>
      <xdr:blipFill>
        <a:blip xmlns:r="http://schemas.openxmlformats.org/officeDocument/2006/relationships" r:embed="rId812"/>
        <a:stretch>
          <a:fillRect/>
        </a:stretch>
      </xdr:blipFill>
      <xdr:spPr>
        <a:xfrm>
          <a:off x="86360" y="443999620"/>
          <a:ext cx="1971675" cy="1620520"/>
        </a:xfrm>
        <a:prstGeom prst="rect">
          <a:avLst/>
        </a:prstGeom>
        <a:noFill/>
        <a:ln w="9525">
          <a:noFill/>
        </a:ln>
      </xdr:spPr>
    </xdr:pic>
    <xdr:clientData/>
  </xdr:twoCellAnchor>
  <xdr:twoCellAnchor editAs="oneCell">
    <xdr:from>
      <xdr:col>0</xdr:col>
      <xdr:colOff>25400</xdr:colOff>
      <xdr:row>84</xdr:row>
      <xdr:rowOff>63500</xdr:rowOff>
    </xdr:from>
    <xdr:to>
      <xdr:col>0</xdr:col>
      <xdr:colOff>2159000</xdr:colOff>
      <xdr:row>84</xdr:row>
      <xdr:rowOff>1397000</xdr:rowOff>
    </xdr:to>
    <xdr:pic>
      <xdr:nvPicPr>
        <xdr:cNvPr id="603" name="图片 602">
          <a:extLst>
            <a:ext uri="{FF2B5EF4-FFF2-40B4-BE49-F238E27FC236}">
              <a16:creationId xmlns:a16="http://schemas.microsoft.com/office/drawing/2014/main" id="{00000000-0008-0000-4400-00005B020000}"/>
            </a:ext>
          </a:extLst>
        </xdr:cNvPr>
        <xdr:cNvPicPr>
          <a:picLocks noChangeAspect="1"/>
        </xdr:cNvPicPr>
      </xdr:nvPicPr>
      <xdr:blipFill>
        <a:blip xmlns:r="http://schemas.openxmlformats.org/officeDocument/2006/relationships" r:embed="rId813"/>
        <a:stretch>
          <a:fillRect/>
        </a:stretch>
      </xdr:blipFill>
      <xdr:spPr>
        <a:xfrm>
          <a:off x="25400" y="130198495"/>
          <a:ext cx="2133600" cy="1333500"/>
        </a:xfrm>
        <a:prstGeom prst="rect">
          <a:avLst/>
        </a:prstGeom>
        <a:noFill/>
        <a:ln w="9525">
          <a:noFill/>
        </a:ln>
      </xdr:spPr>
    </xdr:pic>
    <xdr:clientData/>
  </xdr:twoCellAnchor>
  <xdr:twoCellAnchor editAs="oneCell">
    <xdr:from>
      <xdr:col>0</xdr:col>
      <xdr:colOff>54610</xdr:colOff>
      <xdr:row>85</xdr:row>
      <xdr:rowOff>41275</xdr:rowOff>
    </xdr:from>
    <xdr:to>
      <xdr:col>0</xdr:col>
      <xdr:colOff>2092960</xdr:colOff>
      <xdr:row>85</xdr:row>
      <xdr:rowOff>1470025</xdr:rowOff>
    </xdr:to>
    <xdr:pic>
      <xdr:nvPicPr>
        <xdr:cNvPr id="605" name="图片 604">
          <a:extLst>
            <a:ext uri="{FF2B5EF4-FFF2-40B4-BE49-F238E27FC236}">
              <a16:creationId xmlns:a16="http://schemas.microsoft.com/office/drawing/2014/main" id="{00000000-0008-0000-4400-00005D020000}"/>
            </a:ext>
          </a:extLst>
        </xdr:cNvPr>
        <xdr:cNvPicPr>
          <a:picLocks noChangeAspect="1"/>
        </xdr:cNvPicPr>
      </xdr:nvPicPr>
      <xdr:blipFill>
        <a:blip xmlns:r="http://schemas.openxmlformats.org/officeDocument/2006/relationships" r:embed="rId814"/>
        <a:stretch>
          <a:fillRect/>
        </a:stretch>
      </xdr:blipFill>
      <xdr:spPr>
        <a:xfrm>
          <a:off x="54610" y="131624070"/>
          <a:ext cx="2038350" cy="1428750"/>
        </a:xfrm>
        <a:prstGeom prst="rect">
          <a:avLst/>
        </a:prstGeom>
        <a:noFill/>
        <a:ln w="9525">
          <a:noFill/>
        </a:ln>
      </xdr:spPr>
    </xdr:pic>
    <xdr:clientData/>
  </xdr:twoCellAnchor>
  <xdr:twoCellAnchor editAs="oneCell">
    <xdr:from>
      <xdr:col>0</xdr:col>
      <xdr:colOff>25400</xdr:colOff>
      <xdr:row>86</xdr:row>
      <xdr:rowOff>130175</xdr:rowOff>
    </xdr:from>
    <xdr:to>
      <xdr:col>0</xdr:col>
      <xdr:colOff>2152015</xdr:colOff>
      <xdr:row>86</xdr:row>
      <xdr:rowOff>1301750</xdr:rowOff>
    </xdr:to>
    <xdr:pic>
      <xdr:nvPicPr>
        <xdr:cNvPr id="606" name="图片 605">
          <a:extLst>
            <a:ext uri="{FF2B5EF4-FFF2-40B4-BE49-F238E27FC236}">
              <a16:creationId xmlns:a16="http://schemas.microsoft.com/office/drawing/2014/main" id="{00000000-0008-0000-4400-00005E020000}"/>
            </a:ext>
          </a:extLst>
        </xdr:cNvPr>
        <xdr:cNvPicPr>
          <a:picLocks noChangeAspect="1"/>
        </xdr:cNvPicPr>
      </xdr:nvPicPr>
      <xdr:blipFill>
        <a:blip xmlns:r="http://schemas.openxmlformats.org/officeDocument/2006/relationships" r:embed="rId815"/>
        <a:stretch>
          <a:fillRect/>
        </a:stretch>
      </xdr:blipFill>
      <xdr:spPr>
        <a:xfrm>
          <a:off x="25400" y="133236970"/>
          <a:ext cx="2126615" cy="1171575"/>
        </a:xfrm>
        <a:prstGeom prst="rect">
          <a:avLst/>
        </a:prstGeom>
        <a:noFill/>
        <a:ln w="9525">
          <a:noFill/>
        </a:ln>
      </xdr:spPr>
    </xdr:pic>
    <xdr:clientData/>
  </xdr:twoCellAnchor>
  <xdr:twoCellAnchor editAs="oneCell">
    <xdr:from>
      <xdr:col>0</xdr:col>
      <xdr:colOff>127000</xdr:colOff>
      <xdr:row>87</xdr:row>
      <xdr:rowOff>28575</xdr:rowOff>
    </xdr:from>
    <xdr:to>
      <xdr:col>0</xdr:col>
      <xdr:colOff>2042160</xdr:colOff>
      <xdr:row>87</xdr:row>
      <xdr:rowOff>1497330</xdr:rowOff>
    </xdr:to>
    <xdr:pic>
      <xdr:nvPicPr>
        <xdr:cNvPr id="607" name="图片 606">
          <a:extLst>
            <a:ext uri="{FF2B5EF4-FFF2-40B4-BE49-F238E27FC236}">
              <a16:creationId xmlns:a16="http://schemas.microsoft.com/office/drawing/2014/main" id="{00000000-0008-0000-4400-00005F020000}"/>
            </a:ext>
          </a:extLst>
        </xdr:cNvPr>
        <xdr:cNvPicPr>
          <a:picLocks noChangeAspect="1"/>
        </xdr:cNvPicPr>
      </xdr:nvPicPr>
      <xdr:blipFill>
        <a:blip xmlns:r="http://schemas.openxmlformats.org/officeDocument/2006/relationships" r:embed="rId816"/>
        <a:stretch>
          <a:fillRect/>
        </a:stretch>
      </xdr:blipFill>
      <xdr:spPr>
        <a:xfrm>
          <a:off x="127000" y="134659370"/>
          <a:ext cx="1915160" cy="1468755"/>
        </a:xfrm>
        <a:prstGeom prst="rect">
          <a:avLst/>
        </a:prstGeom>
        <a:noFill/>
        <a:ln w="9525">
          <a:noFill/>
        </a:ln>
      </xdr:spPr>
    </xdr:pic>
    <xdr:clientData/>
  </xdr:twoCellAnchor>
  <xdr:twoCellAnchor editAs="oneCell">
    <xdr:from>
      <xdr:col>0</xdr:col>
      <xdr:colOff>209550</xdr:colOff>
      <xdr:row>88</xdr:row>
      <xdr:rowOff>47625</xdr:rowOff>
    </xdr:from>
    <xdr:to>
      <xdr:col>0</xdr:col>
      <xdr:colOff>1987550</xdr:colOff>
      <xdr:row>88</xdr:row>
      <xdr:rowOff>1514475</xdr:rowOff>
    </xdr:to>
    <xdr:pic>
      <xdr:nvPicPr>
        <xdr:cNvPr id="608" name="图片 607">
          <a:extLst>
            <a:ext uri="{FF2B5EF4-FFF2-40B4-BE49-F238E27FC236}">
              <a16:creationId xmlns:a16="http://schemas.microsoft.com/office/drawing/2014/main" id="{00000000-0008-0000-4400-000060020000}"/>
            </a:ext>
          </a:extLst>
        </xdr:cNvPr>
        <xdr:cNvPicPr>
          <a:picLocks noChangeAspect="1"/>
        </xdr:cNvPicPr>
      </xdr:nvPicPr>
      <xdr:blipFill>
        <a:blip xmlns:r="http://schemas.openxmlformats.org/officeDocument/2006/relationships" r:embed="rId817"/>
        <a:stretch>
          <a:fillRect/>
        </a:stretch>
      </xdr:blipFill>
      <xdr:spPr>
        <a:xfrm>
          <a:off x="209550" y="136202420"/>
          <a:ext cx="1778000" cy="1466850"/>
        </a:xfrm>
        <a:prstGeom prst="rect">
          <a:avLst/>
        </a:prstGeom>
        <a:noFill/>
        <a:ln w="9525">
          <a:noFill/>
        </a:ln>
      </xdr:spPr>
    </xdr:pic>
    <xdr:clientData/>
  </xdr:twoCellAnchor>
  <xdr:twoCellAnchor editAs="oneCell">
    <xdr:from>
      <xdr:col>0</xdr:col>
      <xdr:colOff>180975</xdr:colOff>
      <xdr:row>89</xdr:row>
      <xdr:rowOff>57150</xdr:rowOff>
    </xdr:from>
    <xdr:to>
      <xdr:col>0</xdr:col>
      <xdr:colOff>1844040</xdr:colOff>
      <xdr:row>89</xdr:row>
      <xdr:rowOff>1468755</xdr:rowOff>
    </xdr:to>
    <xdr:pic>
      <xdr:nvPicPr>
        <xdr:cNvPr id="712" name="图片 711">
          <a:extLst>
            <a:ext uri="{FF2B5EF4-FFF2-40B4-BE49-F238E27FC236}">
              <a16:creationId xmlns:a16="http://schemas.microsoft.com/office/drawing/2014/main" id="{00000000-0008-0000-4400-0000C8020000}"/>
            </a:ext>
          </a:extLst>
        </xdr:cNvPr>
        <xdr:cNvPicPr>
          <a:picLocks noChangeAspect="1"/>
        </xdr:cNvPicPr>
      </xdr:nvPicPr>
      <xdr:blipFill>
        <a:blip xmlns:r="http://schemas.openxmlformats.org/officeDocument/2006/relationships" r:embed="rId818"/>
        <a:stretch>
          <a:fillRect/>
        </a:stretch>
      </xdr:blipFill>
      <xdr:spPr>
        <a:xfrm>
          <a:off x="180975" y="137735945"/>
          <a:ext cx="1663065" cy="1411605"/>
        </a:xfrm>
        <a:prstGeom prst="rect">
          <a:avLst/>
        </a:prstGeom>
        <a:noFill/>
        <a:ln w="9525">
          <a:noFill/>
        </a:ln>
      </xdr:spPr>
    </xdr:pic>
    <xdr:clientData/>
  </xdr:twoCellAnchor>
  <xdr:twoCellAnchor editAs="oneCell">
    <xdr:from>
      <xdr:col>0</xdr:col>
      <xdr:colOff>400050</xdr:colOff>
      <xdr:row>90</xdr:row>
      <xdr:rowOff>38100</xdr:rowOff>
    </xdr:from>
    <xdr:to>
      <xdr:col>0</xdr:col>
      <xdr:colOff>1858010</xdr:colOff>
      <xdr:row>90</xdr:row>
      <xdr:rowOff>1534160</xdr:rowOff>
    </xdr:to>
    <xdr:pic>
      <xdr:nvPicPr>
        <xdr:cNvPr id="713" name="图片 712">
          <a:extLst>
            <a:ext uri="{FF2B5EF4-FFF2-40B4-BE49-F238E27FC236}">
              <a16:creationId xmlns:a16="http://schemas.microsoft.com/office/drawing/2014/main" id="{00000000-0008-0000-4400-0000C9020000}"/>
            </a:ext>
          </a:extLst>
        </xdr:cNvPr>
        <xdr:cNvPicPr>
          <a:picLocks noChangeAspect="1"/>
        </xdr:cNvPicPr>
      </xdr:nvPicPr>
      <xdr:blipFill>
        <a:blip xmlns:r="http://schemas.openxmlformats.org/officeDocument/2006/relationships" r:embed="rId819"/>
        <a:stretch>
          <a:fillRect/>
        </a:stretch>
      </xdr:blipFill>
      <xdr:spPr>
        <a:xfrm>
          <a:off x="400050" y="139482195"/>
          <a:ext cx="1457960" cy="1496060"/>
        </a:xfrm>
        <a:prstGeom prst="rect">
          <a:avLst/>
        </a:prstGeom>
        <a:noFill/>
        <a:ln w="9525">
          <a:noFill/>
        </a:ln>
      </xdr:spPr>
    </xdr:pic>
    <xdr:clientData/>
  </xdr:twoCellAnchor>
  <xdr:twoCellAnchor editAs="oneCell">
    <xdr:from>
      <xdr:col>0</xdr:col>
      <xdr:colOff>9525</xdr:colOff>
      <xdr:row>913</xdr:row>
      <xdr:rowOff>203200</xdr:rowOff>
    </xdr:from>
    <xdr:to>
      <xdr:col>0</xdr:col>
      <xdr:colOff>2162175</xdr:colOff>
      <xdr:row>913</xdr:row>
      <xdr:rowOff>1689100</xdr:rowOff>
    </xdr:to>
    <xdr:pic>
      <xdr:nvPicPr>
        <xdr:cNvPr id="597" name="图片 596">
          <a:extLst>
            <a:ext uri="{FF2B5EF4-FFF2-40B4-BE49-F238E27FC236}">
              <a16:creationId xmlns:a16="http://schemas.microsoft.com/office/drawing/2014/main" id="{00000000-0008-0000-4400-000055020000}"/>
            </a:ext>
          </a:extLst>
        </xdr:cNvPr>
        <xdr:cNvPicPr>
          <a:picLocks noChangeAspect="1"/>
        </xdr:cNvPicPr>
      </xdr:nvPicPr>
      <xdr:blipFill>
        <a:blip xmlns:r="http://schemas.openxmlformats.org/officeDocument/2006/relationships" r:embed="rId820"/>
        <a:stretch>
          <a:fillRect/>
        </a:stretch>
      </xdr:blipFill>
      <xdr:spPr>
        <a:xfrm>
          <a:off x="9525" y="1688355145"/>
          <a:ext cx="2152650" cy="1485900"/>
        </a:xfrm>
        <a:prstGeom prst="rect">
          <a:avLst/>
        </a:prstGeom>
        <a:noFill/>
        <a:ln w="9525">
          <a:noFill/>
        </a:ln>
      </xdr:spPr>
    </xdr:pic>
    <xdr:clientData/>
  </xdr:twoCellAnchor>
  <xdr:twoCellAnchor editAs="oneCell">
    <xdr:from>
      <xdr:col>0</xdr:col>
      <xdr:colOff>552450</xdr:colOff>
      <xdr:row>81</xdr:row>
      <xdr:rowOff>47625</xdr:rowOff>
    </xdr:from>
    <xdr:to>
      <xdr:col>0</xdr:col>
      <xdr:colOff>1666875</xdr:colOff>
      <xdr:row>81</xdr:row>
      <xdr:rowOff>1589405</xdr:rowOff>
    </xdr:to>
    <xdr:pic>
      <xdr:nvPicPr>
        <xdr:cNvPr id="716" name="图片 715">
          <a:extLst>
            <a:ext uri="{FF2B5EF4-FFF2-40B4-BE49-F238E27FC236}">
              <a16:creationId xmlns:a16="http://schemas.microsoft.com/office/drawing/2014/main" id="{00000000-0008-0000-4400-0000CC020000}"/>
            </a:ext>
          </a:extLst>
        </xdr:cNvPr>
        <xdr:cNvPicPr>
          <a:picLocks noChangeAspect="1"/>
        </xdr:cNvPicPr>
      </xdr:nvPicPr>
      <xdr:blipFill>
        <a:blip xmlns:r="http://schemas.openxmlformats.org/officeDocument/2006/relationships" r:embed="rId821"/>
        <a:stretch>
          <a:fillRect/>
        </a:stretch>
      </xdr:blipFill>
      <xdr:spPr>
        <a:xfrm>
          <a:off x="552450" y="125267720"/>
          <a:ext cx="1114425" cy="1541780"/>
        </a:xfrm>
        <a:prstGeom prst="rect">
          <a:avLst/>
        </a:prstGeom>
        <a:noFill/>
        <a:ln w="9525">
          <a:noFill/>
        </a:ln>
      </xdr:spPr>
    </xdr:pic>
    <xdr:clientData/>
  </xdr:twoCellAnchor>
  <xdr:twoCellAnchor editAs="oneCell">
    <xdr:from>
      <xdr:col>0</xdr:col>
      <xdr:colOff>457200</xdr:colOff>
      <xdr:row>82</xdr:row>
      <xdr:rowOff>19050</xdr:rowOff>
    </xdr:from>
    <xdr:to>
      <xdr:col>0</xdr:col>
      <xdr:colOff>1734185</xdr:colOff>
      <xdr:row>82</xdr:row>
      <xdr:rowOff>1606550</xdr:rowOff>
    </xdr:to>
    <xdr:pic>
      <xdr:nvPicPr>
        <xdr:cNvPr id="727" name="图片 726">
          <a:extLst>
            <a:ext uri="{FF2B5EF4-FFF2-40B4-BE49-F238E27FC236}">
              <a16:creationId xmlns:a16="http://schemas.microsoft.com/office/drawing/2014/main" id="{00000000-0008-0000-4400-0000D7020000}"/>
            </a:ext>
          </a:extLst>
        </xdr:cNvPr>
        <xdr:cNvPicPr>
          <a:picLocks noChangeAspect="1"/>
        </xdr:cNvPicPr>
      </xdr:nvPicPr>
      <xdr:blipFill>
        <a:blip xmlns:r="http://schemas.openxmlformats.org/officeDocument/2006/relationships" r:embed="rId822"/>
        <a:stretch>
          <a:fillRect/>
        </a:stretch>
      </xdr:blipFill>
      <xdr:spPr>
        <a:xfrm>
          <a:off x="457200" y="126877445"/>
          <a:ext cx="1276985" cy="1587500"/>
        </a:xfrm>
        <a:prstGeom prst="rect">
          <a:avLst/>
        </a:prstGeom>
        <a:noFill/>
        <a:ln w="9525">
          <a:noFill/>
        </a:ln>
      </xdr:spPr>
    </xdr:pic>
    <xdr:clientData/>
  </xdr:twoCellAnchor>
  <xdr:twoCellAnchor editAs="oneCell">
    <xdr:from>
      <xdr:col>0</xdr:col>
      <xdr:colOff>381000</xdr:colOff>
      <xdr:row>83</xdr:row>
      <xdr:rowOff>28575</xdr:rowOff>
    </xdr:from>
    <xdr:to>
      <xdr:col>0</xdr:col>
      <xdr:colOff>1809750</xdr:colOff>
      <xdr:row>83</xdr:row>
      <xdr:rowOff>1602740</xdr:rowOff>
    </xdr:to>
    <xdr:pic>
      <xdr:nvPicPr>
        <xdr:cNvPr id="728" name="图片 727">
          <a:extLst>
            <a:ext uri="{FF2B5EF4-FFF2-40B4-BE49-F238E27FC236}">
              <a16:creationId xmlns:a16="http://schemas.microsoft.com/office/drawing/2014/main" id="{00000000-0008-0000-4400-0000D8020000}"/>
            </a:ext>
          </a:extLst>
        </xdr:cNvPr>
        <xdr:cNvPicPr>
          <a:picLocks noChangeAspect="1"/>
        </xdr:cNvPicPr>
      </xdr:nvPicPr>
      <xdr:blipFill>
        <a:blip xmlns:r="http://schemas.openxmlformats.org/officeDocument/2006/relationships" r:embed="rId823"/>
        <a:stretch>
          <a:fillRect/>
        </a:stretch>
      </xdr:blipFill>
      <xdr:spPr>
        <a:xfrm>
          <a:off x="381000" y="128525270"/>
          <a:ext cx="1428750" cy="1574165"/>
        </a:xfrm>
        <a:prstGeom prst="rect">
          <a:avLst/>
        </a:prstGeom>
        <a:noFill/>
        <a:ln w="9525">
          <a:noFill/>
        </a:ln>
      </xdr:spPr>
    </xdr:pic>
    <xdr:clientData/>
  </xdr:twoCellAnchor>
  <xdr:twoCellAnchor editAs="oneCell">
    <xdr:from>
      <xdr:col>0</xdr:col>
      <xdr:colOff>60325</xdr:colOff>
      <xdr:row>818</xdr:row>
      <xdr:rowOff>38100</xdr:rowOff>
    </xdr:from>
    <xdr:to>
      <xdr:col>0</xdr:col>
      <xdr:colOff>2138045</xdr:colOff>
      <xdr:row>818</xdr:row>
      <xdr:rowOff>1550035</xdr:rowOff>
    </xdr:to>
    <xdr:pic>
      <xdr:nvPicPr>
        <xdr:cNvPr id="734" name="图片 733">
          <a:extLst>
            <a:ext uri="{FF2B5EF4-FFF2-40B4-BE49-F238E27FC236}">
              <a16:creationId xmlns:a16="http://schemas.microsoft.com/office/drawing/2014/main" id="{00000000-0008-0000-4400-0000DE020000}"/>
            </a:ext>
          </a:extLst>
        </xdr:cNvPr>
        <xdr:cNvPicPr>
          <a:picLocks noChangeAspect="1"/>
        </xdr:cNvPicPr>
      </xdr:nvPicPr>
      <xdr:blipFill>
        <a:blip xmlns:r="http://schemas.openxmlformats.org/officeDocument/2006/relationships" r:embed="rId824"/>
        <a:stretch>
          <a:fillRect/>
        </a:stretch>
      </xdr:blipFill>
      <xdr:spPr>
        <a:xfrm>
          <a:off x="60325" y="1511977545"/>
          <a:ext cx="2077720" cy="1511935"/>
        </a:xfrm>
        <a:prstGeom prst="rect">
          <a:avLst/>
        </a:prstGeom>
        <a:noFill/>
        <a:ln w="9525">
          <a:noFill/>
        </a:ln>
      </xdr:spPr>
    </xdr:pic>
    <xdr:clientData/>
  </xdr:twoCellAnchor>
  <xdr:twoCellAnchor editAs="oneCell">
    <xdr:from>
      <xdr:col>0</xdr:col>
      <xdr:colOff>34925</xdr:colOff>
      <xdr:row>819</xdr:row>
      <xdr:rowOff>25400</xdr:rowOff>
    </xdr:from>
    <xdr:to>
      <xdr:col>0</xdr:col>
      <xdr:colOff>2156460</xdr:colOff>
      <xdr:row>819</xdr:row>
      <xdr:rowOff>1501140</xdr:rowOff>
    </xdr:to>
    <xdr:pic>
      <xdr:nvPicPr>
        <xdr:cNvPr id="735" name="图片 734">
          <a:extLst>
            <a:ext uri="{FF2B5EF4-FFF2-40B4-BE49-F238E27FC236}">
              <a16:creationId xmlns:a16="http://schemas.microsoft.com/office/drawing/2014/main" id="{00000000-0008-0000-4400-0000DF020000}"/>
            </a:ext>
          </a:extLst>
        </xdr:cNvPr>
        <xdr:cNvPicPr>
          <a:picLocks noChangeAspect="1"/>
        </xdr:cNvPicPr>
      </xdr:nvPicPr>
      <xdr:blipFill>
        <a:blip xmlns:r="http://schemas.openxmlformats.org/officeDocument/2006/relationships" r:embed="rId825"/>
        <a:stretch>
          <a:fillRect/>
        </a:stretch>
      </xdr:blipFill>
      <xdr:spPr>
        <a:xfrm>
          <a:off x="34925" y="1513603145"/>
          <a:ext cx="2121535" cy="1475740"/>
        </a:xfrm>
        <a:prstGeom prst="rect">
          <a:avLst/>
        </a:prstGeom>
        <a:noFill/>
        <a:ln w="9525">
          <a:noFill/>
        </a:ln>
      </xdr:spPr>
    </xdr:pic>
    <xdr:clientData/>
  </xdr:twoCellAnchor>
  <xdr:twoCellAnchor editAs="oneCell">
    <xdr:from>
      <xdr:col>0</xdr:col>
      <xdr:colOff>34925</xdr:colOff>
      <xdr:row>820</xdr:row>
      <xdr:rowOff>104775</xdr:rowOff>
    </xdr:from>
    <xdr:to>
      <xdr:col>0</xdr:col>
      <xdr:colOff>2153285</xdr:colOff>
      <xdr:row>820</xdr:row>
      <xdr:rowOff>962025</xdr:rowOff>
    </xdr:to>
    <xdr:pic>
      <xdr:nvPicPr>
        <xdr:cNvPr id="737" name="图片 736">
          <a:extLst>
            <a:ext uri="{FF2B5EF4-FFF2-40B4-BE49-F238E27FC236}">
              <a16:creationId xmlns:a16="http://schemas.microsoft.com/office/drawing/2014/main" id="{00000000-0008-0000-4400-0000E1020000}"/>
            </a:ext>
          </a:extLst>
        </xdr:cNvPr>
        <xdr:cNvPicPr>
          <a:picLocks noChangeAspect="1"/>
        </xdr:cNvPicPr>
      </xdr:nvPicPr>
      <xdr:blipFill>
        <a:blip xmlns:r="http://schemas.openxmlformats.org/officeDocument/2006/relationships" r:embed="rId826"/>
        <a:stretch>
          <a:fillRect/>
        </a:stretch>
      </xdr:blipFill>
      <xdr:spPr>
        <a:xfrm>
          <a:off x="34925" y="1515244620"/>
          <a:ext cx="2118360" cy="857250"/>
        </a:xfrm>
        <a:prstGeom prst="rect">
          <a:avLst/>
        </a:prstGeom>
        <a:noFill/>
        <a:ln w="9525">
          <a:noFill/>
        </a:ln>
      </xdr:spPr>
    </xdr:pic>
    <xdr:clientData/>
  </xdr:twoCellAnchor>
  <xdr:twoCellAnchor editAs="oneCell">
    <xdr:from>
      <xdr:col>0</xdr:col>
      <xdr:colOff>60325</xdr:colOff>
      <xdr:row>821</xdr:row>
      <xdr:rowOff>12700</xdr:rowOff>
    </xdr:from>
    <xdr:to>
      <xdr:col>0</xdr:col>
      <xdr:colOff>2142490</xdr:colOff>
      <xdr:row>821</xdr:row>
      <xdr:rowOff>1555750</xdr:rowOff>
    </xdr:to>
    <xdr:pic>
      <xdr:nvPicPr>
        <xdr:cNvPr id="738" name="图片 737">
          <a:extLst>
            <a:ext uri="{FF2B5EF4-FFF2-40B4-BE49-F238E27FC236}">
              <a16:creationId xmlns:a16="http://schemas.microsoft.com/office/drawing/2014/main" id="{00000000-0008-0000-4400-0000E2020000}"/>
            </a:ext>
          </a:extLst>
        </xdr:cNvPr>
        <xdr:cNvPicPr>
          <a:picLocks noChangeAspect="1"/>
        </xdr:cNvPicPr>
      </xdr:nvPicPr>
      <xdr:blipFill>
        <a:blip xmlns:r="http://schemas.openxmlformats.org/officeDocument/2006/relationships" r:embed="rId827"/>
        <a:stretch>
          <a:fillRect/>
        </a:stretch>
      </xdr:blipFill>
      <xdr:spPr>
        <a:xfrm>
          <a:off x="60325" y="1516308245"/>
          <a:ext cx="2082165" cy="1543050"/>
        </a:xfrm>
        <a:prstGeom prst="rect">
          <a:avLst/>
        </a:prstGeom>
        <a:noFill/>
        <a:ln w="9525">
          <a:noFill/>
        </a:ln>
      </xdr:spPr>
    </xdr:pic>
    <xdr:clientData/>
  </xdr:twoCellAnchor>
  <xdr:twoCellAnchor editAs="oneCell">
    <xdr:from>
      <xdr:col>0</xdr:col>
      <xdr:colOff>31750</xdr:colOff>
      <xdr:row>823</xdr:row>
      <xdr:rowOff>28575</xdr:rowOff>
    </xdr:from>
    <xdr:to>
      <xdr:col>0</xdr:col>
      <xdr:colOff>2159635</xdr:colOff>
      <xdr:row>823</xdr:row>
      <xdr:rowOff>1610360</xdr:rowOff>
    </xdr:to>
    <xdr:pic>
      <xdr:nvPicPr>
        <xdr:cNvPr id="739" name="图片 738">
          <a:extLst>
            <a:ext uri="{FF2B5EF4-FFF2-40B4-BE49-F238E27FC236}">
              <a16:creationId xmlns:a16="http://schemas.microsoft.com/office/drawing/2014/main" id="{00000000-0008-0000-4400-0000E3020000}"/>
            </a:ext>
          </a:extLst>
        </xdr:cNvPr>
        <xdr:cNvPicPr>
          <a:picLocks noChangeAspect="1"/>
        </xdr:cNvPicPr>
      </xdr:nvPicPr>
      <xdr:blipFill>
        <a:blip xmlns:r="http://schemas.openxmlformats.org/officeDocument/2006/relationships" r:embed="rId828"/>
        <a:stretch>
          <a:fillRect/>
        </a:stretch>
      </xdr:blipFill>
      <xdr:spPr>
        <a:xfrm>
          <a:off x="31750" y="1519524520"/>
          <a:ext cx="2127885" cy="1581785"/>
        </a:xfrm>
        <a:prstGeom prst="rect">
          <a:avLst/>
        </a:prstGeom>
        <a:noFill/>
        <a:ln w="9525">
          <a:noFill/>
        </a:ln>
      </xdr:spPr>
    </xdr:pic>
    <xdr:clientData/>
  </xdr:twoCellAnchor>
  <xdr:twoCellAnchor editAs="oneCell">
    <xdr:from>
      <xdr:col>0</xdr:col>
      <xdr:colOff>22225</xdr:colOff>
      <xdr:row>822</xdr:row>
      <xdr:rowOff>25400</xdr:rowOff>
    </xdr:from>
    <xdr:to>
      <xdr:col>0</xdr:col>
      <xdr:colOff>2160905</xdr:colOff>
      <xdr:row>822</xdr:row>
      <xdr:rowOff>1568450</xdr:rowOff>
    </xdr:to>
    <xdr:pic>
      <xdr:nvPicPr>
        <xdr:cNvPr id="740" name="图片 739">
          <a:extLst>
            <a:ext uri="{FF2B5EF4-FFF2-40B4-BE49-F238E27FC236}">
              <a16:creationId xmlns:a16="http://schemas.microsoft.com/office/drawing/2014/main" id="{00000000-0008-0000-4400-0000E4020000}"/>
            </a:ext>
          </a:extLst>
        </xdr:cNvPr>
        <xdr:cNvPicPr>
          <a:picLocks noChangeAspect="1"/>
        </xdr:cNvPicPr>
      </xdr:nvPicPr>
      <xdr:blipFill>
        <a:blip xmlns:r="http://schemas.openxmlformats.org/officeDocument/2006/relationships" r:embed="rId829"/>
        <a:stretch>
          <a:fillRect/>
        </a:stretch>
      </xdr:blipFill>
      <xdr:spPr>
        <a:xfrm>
          <a:off x="22225" y="1517921145"/>
          <a:ext cx="2138680" cy="1543050"/>
        </a:xfrm>
        <a:prstGeom prst="rect">
          <a:avLst/>
        </a:prstGeom>
        <a:noFill/>
        <a:ln w="9525">
          <a:noFill/>
        </a:ln>
      </xdr:spPr>
    </xdr:pic>
    <xdr:clientData/>
  </xdr:twoCellAnchor>
  <xdr:twoCellAnchor editAs="oneCell">
    <xdr:from>
      <xdr:col>0</xdr:col>
      <xdr:colOff>47625</xdr:colOff>
      <xdr:row>829</xdr:row>
      <xdr:rowOff>44450</xdr:rowOff>
    </xdr:from>
    <xdr:to>
      <xdr:col>0</xdr:col>
      <xdr:colOff>2115185</xdr:colOff>
      <xdr:row>829</xdr:row>
      <xdr:rowOff>1668145</xdr:rowOff>
    </xdr:to>
    <xdr:pic>
      <xdr:nvPicPr>
        <xdr:cNvPr id="750" name="图片 749">
          <a:extLst>
            <a:ext uri="{FF2B5EF4-FFF2-40B4-BE49-F238E27FC236}">
              <a16:creationId xmlns:a16="http://schemas.microsoft.com/office/drawing/2014/main" id="{00000000-0008-0000-4400-0000EE020000}"/>
            </a:ext>
          </a:extLst>
        </xdr:cNvPr>
        <xdr:cNvPicPr>
          <a:picLocks noChangeAspect="1"/>
        </xdr:cNvPicPr>
      </xdr:nvPicPr>
      <xdr:blipFill>
        <a:blip xmlns:r="http://schemas.openxmlformats.org/officeDocument/2006/relationships" r:embed="rId830"/>
        <a:stretch>
          <a:fillRect/>
        </a:stretch>
      </xdr:blipFill>
      <xdr:spPr>
        <a:xfrm>
          <a:off x="47625" y="1530017895"/>
          <a:ext cx="2067560" cy="1623695"/>
        </a:xfrm>
        <a:prstGeom prst="rect">
          <a:avLst/>
        </a:prstGeom>
        <a:noFill/>
        <a:ln w="9525">
          <a:noFill/>
        </a:ln>
      </xdr:spPr>
    </xdr:pic>
    <xdr:clientData/>
  </xdr:twoCellAnchor>
  <xdr:twoCellAnchor editAs="oneCell">
    <xdr:from>
      <xdr:col>0</xdr:col>
      <xdr:colOff>47625</xdr:colOff>
      <xdr:row>713</xdr:row>
      <xdr:rowOff>171450</xdr:rowOff>
    </xdr:from>
    <xdr:to>
      <xdr:col>0</xdr:col>
      <xdr:colOff>2068195</xdr:colOff>
      <xdr:row>713</xdr:row>
      <xdr:rowOff>1677035</xdr:rowOff>
    </xdr:to>
    <xdr:pic>
      <xdr:nvPicPr>
        <xdr:cNvPr id="717" name="图片 716">
          <a:extLst>
            <a:ext uri="{FF2B5EF4-FFF2-40B4-BE49-F238E27FC236}">
              <a16:creationId xmlns:a16="http://schemas.microsoft.com/office/drawing/2014/main" id="{00000000-0008-0000-4400-0000CD020000}"/>
            </a:ext>
          </a:extLst>
        </xdr:cNvPr>
        <xdr:cNvPicPr>
          <a:picLocks noChangeAspect="1"/>
        </xdr:cNvPicPr>
      </xdr:nvPicPr>
      <xdr:blipFill>
        <a:blip xmlns:r="http://schemas.openxmlformats.org/officeDocument/2006/relationships" r:embed="rId831"/>
        <a:stretch>
          <a:fillRect/>
        </a:stretch>
      </xdr:blipFill>
      <xdr:spPr>
        <a:xfrm>
          <a:off x="47625" y="1312085895"/>
          <a:ext cx="2020570" cy="1505585"/>
        </a:xfrm>
        <a:prstGeom prst="rect">
          <a:avLst/>
        </a:prstGeom>
        <a:noFill/>
        <a:ln w="9525">
          <a:noFill/>
        </a:ln>
      </xdr:spPr>
    </xdr:pic>
    <xdr:clientData/>
  </xdr:twoCellAnchor>
  <xdr:twoCellAnchor editAs="oneCell">
    <xdr:from>
      <xdr:col>0</xdr:col>
      <xdr:colOff>9525</xdr:colOff>
      <xdr:row>714</xdr:row>
      <xdr:rowOff>161925</xdr:rowOff>
    </xdr:from>
    <xdr:to>
      <xdr:col>0</xdr:col>
      <xdr:colOff>2069465</xdr:colOff>
      <xdr:row>714</xdr:row>
      <xdr:rowOff>1760220</xdr:rowOff>
    </xdr:to>
    <xdr:pic>
      <xdr:nvPicPr>
        <xdr:cNvPr id="749" name="图片 748">
          <a:extLst>
            <a:ext uri="{FF2B5EF4-FFF2-40B4-BE49-F238E27FC236}">
              <a16:creationId xmlns:a16="http://schemas.microsoft.com/office/drawing/2014/main" id="{00000000-0008-0000-4400-0000ED020000}"/>
            </a:ext>
          </a:extLst>
        </xdr:cNvPr>
        <xdr:cNvPicPr>
          <a:picLocks noChangeAspect="1"/>
        </xdr:cNvPicPr>
      </xdr:nvPicPr>
      <xdr:blipFill>
        <a:blip xmlns:r="http://schemas.openxmlformats.org/officeDocument/2006/relationships" r:embed="rId832"/>
        <a:stretch>
          <a:fillRect/>
        </a:stretch>
      </xdr:blipFill>
      <xdr:spPr>
        <a:xfrm>
          <a:off x="9525" y="1313981370"/>
          <a:ext cx="2059940" cy="1598295"/>
        </a:xfrm>
        <a:prstGeom prst="rect">
          <a:avLst/>
        </a:prstGeom>
        <a:noFill/>
        <a:ln w="9525">
          <a:noFill/>
        </a:ln>
      </xdr:spPr>
    </xdr:pic>
    <xdr:clientData/>
  </xdr:twoCellAnchor>
  <xdr:twoCellAnchor editAs="oneCell">
    <xdr:from>
      <xdr:col>0</xdr:col>
      <xdr:colOff>114300</xdr:colOff>
      <xdr:row>715</xdr:row>
      <xdr:rowOff>228600</xdr:rowOff>
    </xdr:from>
    <xdr:to>
      <xdr:col>0</xdr:col>
      <xdr:colOff>2106930</xdr:colOff>
      <xdr:row>715</xdr:row>
      <xdr:rowOff>1796415</xdr:rowOff>
    </xdr:to>
    <xdr:pic>
      <xdr:nvPicPr>
        <xdr:cNvPr id="767" name="图片 766">
          <a:extLst>
            <a:ext uri="{FF2B5EF4-FFF2-40B4-BE49-F238E27FC236}">
              <a16:creationId xmlns:a16="http://schemas.microsoft.com/office/drawing/2014/main" id="{00000000-0008-0000-4400-0000FF020000}"/>
            </a:ext>
          </a:extLst>
        </xdr:cNvPr>
        <xdr:cNvPicPr>
          <a:picLocks noChangeAspect="1"/>
        </xdr:cNvPicPr>
      </xdr:nvPicPr>
      <xdr:blipFill>
        <a:blip xmlns:r="http://schemas.openxmlformats.org/officeDocument/2006/relationships" r:embed="rId833"/>
        <a:stretch>
          <a:fillRect/>
        </a:stretch>
      </xdr:blipFill>
      <xdr:spPr>
        <a:xfrm>
          <a:off x="114300" y="1315953045"/>
          <a:ext cx="1992630" cy="1567815"/>
        </a:xfrm>
        <a:prstGeom prst="rect">
          <a:avLst/>
        </a:prstGeom>
        <a:noFill/>
        <a:ln w="9525">
          <a:noFill/>
        </a:ln>
      </xdr:spPr>
    </xdr:pic>
    <xdr:clientData/>
  </xdr:twoCellAnchor>
  <xdr:twoCellAnchor editAs="oneCell">
    <xdr:from>
      <xdr:col>0</xdr:col>
      <xdr:colOff>9525</xdr:colOff>
      <xdr:row>716</xdr:row>
      <xdr:rowOff>127000</xdr:rowOff>
    </xdr:from>
    <xdr:to>
      <xdr:col>0</xdr:col>
      <xdr:colOff>2117090</xdr:colOff>
      <xdr:row>716</xdr:row>
      <xdr:rowOff>1795780</xdr:rowOff>
    </xdr:to>
    <xdr:pic>
      <xdr:nvPicPr>
        <xdr:cNvPr id="768" name="图片 767">
          <a:extLst>
            <a:ext uri="{FF2B5EF4-FFF2-40B4-BE49-F238E27FC236}">
              <a16:creationId xmlns:a16="http://schemas.microsoft.com/office/drawing/2014/main" id="{00000000-0008-0000-4400-000000030000}"/>
            </a:ext>
          </a:extLst>
        </xdr:cNvPr>
        <xdr:cNvPicPr>
          <a:picLocks noChangeAspect="1"/>
        </xdr:cNvPicPr>
      </xdr:nvPicPr>
      <xdr:blipFill>
        <a:blip xmlns:r="http://schemas.openxmlformats.org/officeDocument/2006/relationships" r:embed="rId834"/>
        <a:stretch>
          <a:fillRect/>
        </a:stretch>
      </xdr:blipFill>
      <xdr:spPr>
        <a:xfrm>
          <a:off x="9525" y="1317756445"/>
          <a:ext cx="2107565" cy="1668780"/>
        </a:xfrm>
        <a:prstGeom prst="rect">
          <a:avLst/>
        </a:prstGeom>
        <a:noFill/>
        <a:ln w="9525">
          <a:noFill/>
        </a:ln>
      </xdr:spPr>
    </xdr:pic>
    <xdr:clientData/>
  </xdr:twoCellAnchor>
  <xdr:twoCellAnchor editAs="oneCell">
    <xdr:from>
      <xdr:col>0</xdr:col>
      <xdr:colOff>83820</xdr:colOff>
      <xdr:row>945</xdr:row>
      <xdr:rowOff>188595</xdr:rowOff>
    </xdr:from>
    <xdr:to>
      <xdr:col>0</xdr:col>
      <xdr:colOff>2068195</xdr:colOff>
      <xdr:row>945</xdr:row>
      <xdr:rowOff>1739265</xdr:rowOff>
    </xdr:to>
    <xdr:pic>
      <xdr:nvPicPr>
        <xdr:cNvPr id="789" name="图片 788">
          <a:extLst>
            <a:ext uri="{FF2B5EF4-FFF2-40B4-BE49-F238E27FC236}">
              <a16:creationId xmlns:a16="http://schemas.microsoft.com/office/drawing/2014/main" id="{00000000-0008-0000-4400-000015030000}"/>
            </a:ext>
          </a:extLst>
        </xdr:cNvPr>
        <xdr:cNvPicPr>
          <a:picLocks noChangeAspect="1"/>
        </xdr:cNvPicPr>
      </xdr:nvPicPr>
      <xdr:blipFill>
        <a:blip xmlns:r="http://schemas.openxmlformats.org/officeDocument/2006/relationships" r:embed="rId835"/>
        <a:stretch>
          <a:fillRect/>
        </a:stretch>
      </xdr:blipFill>
      <xdr:spPr>
        <a:xfrm>
          <a:off x="83820" y="1748852865"/>
          <a:ext cx="1984375" cy="1550670"/>
        </a:xfrm>
        <a:prstGeom prst="rect">
          <a:avLst/>
        </a:prstGeom>
        <a:noFill/>
        <a:ln w="9525">
          <a:noFill/>
        </a:ln>
      </xdr:spPr>
    </xdr:pic>
    <xdr:clientData/>
  </xdr:twoCellAnchor>
  <xdr:twoCellAnchor editAs="oneCell">
    <xdr:from>
      <xdr:col>0</xdr:col>
      <xdr:colOff>635</xdr:colOff>
      <xdr:row>946</xdr:row>
      <xdr:rowOff>189230</xdr:rowOff>
    </xdr:from>
    <xdr:to>
      <xdr:col>0</xdr:col>
      <xdr:colOff>2032635</xdr:colOff>
      <xdr:row>946</xdr:row>
      <xdr:rowOff>1718945</xdr:rowOff>
    </xdr:to>
    <xdr:pic>
      <xdr:nvPicPr>
        <xdr:cNvPr id="800" name="图片 799">
          <a:extLst>
            <a:ext uri="{FF2B5EF4-FFF2-40B4-BE49-F238E27FC236}">
              <a16:creationId xmlns:a16="http://schemas.microsoft.com/office/drawing/2014/main" id="{00000000-0008-0000-4400-000020030000}"/>
            </a:ext>
          </a:extLst>
        </xdr:cNvPr>
        <xdr:cNvPicPr>
          <a:picLocks noChangeAspect="1"/>
        </xdr:cNvPicPr>
      </xdr:nvPicPr>
      <xdr:blipFill>
        <a:blip xmlns:r="http://schemas.openxmlformats.org/officeDocument/2006/relationships" r:embed="rId836"/>
        <a:stretch>
          <a:fillRect/>
        </a:stretch>
      </xdr:blipFill>
      <xdr:spPr>
        <a:xfrm>
          <a:off x="635" y="1750758500"/>
          <a:ext cx="2032000" cy="1529715"/>
        </a:xfrm>
        <a:prstGeom prst="rect">
          <a:avLst/>
        </a:prstGeom>
        <a:noFill/>
        <a:ln w="9525">
          <a:noFill/>
        </a:ln>
      </xdr:spPr>
    </xdr:pic>
    <xdr:clientData/>
  </xdr:twoCellAnchor>
  <xdr:twoCellAnchor editAs="oneCell">
    <xdr:from>
      <xdr:col>0</xdr:col>
      <xdr:colOff>9525</xdr:colOff>
      <xdr:row>947</xdr:row>
      <xdr:rowOff>167640</xdr:rowOff>
    </xdr:from>
    <xdr:to>
      <xdr:col>0</xdr:col>
      <xdr:colOff>2061210</xdr:colOff>
      <xdr:row>947</xdr:row>
      <xdr:rowOff>1650365</xdr:rowOff>
    </xdr:to>
    <xdr:pic>
      <xdr:nvPicPr>
        <xdr:cNvPr id="803" name="图片 802">
          <a:extLst>
            <a:ext uri="{FF2B5EF4-FFF2-40B4-BE49-F238E27FC236}">
              <a16:creationId xmlns:a16="http://schemas.microsoft.com/office/drawing/2014/main" id="{00000000-0008-0000-4400-000023030000}"/>
            </a:ext>
          </a:extLst>
        </xdr:cNvPr>
        <xdr:cNvPicPr>
          <a:picLocks noChangeAspect="1"/>
        </xdr:cNvPicPr>
      </xdr:nvPicPr>
      <xdr:blipFill>
        <a:blip xmlns:r="http://schemas.openxmlformats.org/officeDocument/2006/relationships" r:embed="rId837"/>
        <a:stretch>
          <a:fillRect/>
        </a:stretch>
      </xdr:blipFill>
      <xdr:spPr>
        <a:xfrm>
          <a:off x="9525" y="1752641910"/>
          <a:ext cx="2051685" cy="1482725"/>
        </a:xfrm>
        <a:prstGeom prst="rect">
          <a:avLst/>
        </a:prstGeom>
        <a:noFill/>
        <a:ln w="9525">
          <a:noFill/>
        </a:ln>
      </xdr:spPr>
    </xdr:pic>
    <xdr:clientData/>
  </xdr:twoCellAnchor>
  <xdr:twoCellAnchor editAs="oneCell">
    <xdr:from>
      <xdr:col>0</xdr:col>
      <xdr:colOff>9525</xdr:colOff>
      <xdr:row>948</xdr:row>
      <xdr:rowOff>147320</xdr:rowOff>
    </xdr:from>
    <xdr:to>
      <xdr:col>0</xdr:col>
      <xdr:colOff>2093595</xdr:colOff>
      <xdr:row>948</xdr:row>
      <xdr:rowOff>1685290</xdr:rowOff>
    </xdr:to>
    <xdr:pic>
      <xdr:nvPicPr>
        <xdr:cNvPr id="851" name="图片 850">
          <a:extLst>
            <a:ext uri="{FF2B5EF4-FFF2-40B4-BE49-F238E27FC236}">
              <a16:creationId xmlns:a16="http://schemas.microsoft.com/office/drawing/2014/main" id="{00000000-0008-0000-4400-000053030000}"/>
            </a:ext>
          </a:extLst>
        </xdr:cNvPr>
        <xdr:cNvPicPr>
          <a:picLocks noChangeAspect="1"/>
        </xdr:cNvPicPr>
      </xdr:nvPicPr>
      <xdr:blipFill>
        <a:blip xmlns:r="http://schemas.openxmlformats.org/officeDocument/2006/relationships" r:embed="rId838"/>
        <a:stretch>
          <a:fillRect/>
        </a:stretch>
      </xdr:blipFill>
      <xdr:spPr>
        <a:xfrm>
          <a:off x="9525" y="1754526590"/>
          <a:ext cx="2084070" cy="1537970"/>
        </a:xfrm>
        <a:prstGeom prst="rect">
          <a:avLst/>
        </a:prstGeom>
        <a:noFill/>
        <a:ln w="9525">
          <a:noFill/>
        </a:ln>
      </xdr:spPr>
    </xdr:pic>
    <xdr:clientData/>
  </xdr:twoCellAnchor>
  <xdr:twoCellAnchor editAs="oneCell">
    <xdr:from>
      <xdr:col>0</xdr:col>
      <xdr:colOff>62865</xdr:colOff>
      <xdr:row>949</xdr:row>
      <xdr:rowOff>231775</xdr:rowOff>
    </xdr:from>
    <xdr:to>
      <xdr:col>0</xdr:col>
      <xdr:colOff>2044065</xdr:colOff>
      <xdr:row>949</xdr:row>
      <xdr:rowOff>1731010</xdr:rowOff>
    </xdr:to>
    <xdr:pic>
      <xdr:nvPicPr>
        <xdr:cNvPr id="854" name="图片 853">
          <a:extLst>
            <a:ext uri="{FF2B5EF4-FFF2-40B4-BE49-F238E27FC236}">
              <a16:creationId xmlns:a16="http://schemas.microsoft.com/office/drawing/2014/main" id="{00000000-0008-0000-4400-000056030000}"/>
            </a:ext>
          </a:extLst>
        </xdr:cNvPr>
        <xdr:cNvPicPr>
          <a:picLocks noChangeAspect="1"/>
        </xdr:cNvPicPr>
      </xdr:nvPicPr>
      <xdr:blipFill>
        <a:blip xmlns:r="http://schemas.openxmlformats.org/officeDocument/2006/relationships" r:embed="rId839"/>
        <a:stretch>
          <a:fillRect/>
        </a:stretch>
      </xdr:blipFill>
      <xdr:spPr>
        <a:xfrm>
          <a:off x="62865" y="1756516045"/>
          <a:ext cx="1981200" cy="1499235"/>
        </a:xfrm>
        <a:prstGeom prst="rect">
          <a:avLst/>
        </a:prstGeom>
        <a:noFill/>
        <a:ln w="9525">
          <a:noFill/>
        </a:ln>
      </xdr:spPr>
    </xdr:pic>
    <xdr:clientData/>
  </xdr:twoCellAnchor>
  <xdr:twoCellAnchor editAs="oneCell">
    <xdr:from>
      <xdr:col>0</xdr:col>
      <xdr:colOff>95885</xdr:colOff>
      <xdr:row>950</xdr:row>
      <xdr:rowOff>147320</xdr:rowOff>
    </xdr:from>
    <xdr:to>
      <xdr:col>0</xdr:col>
      <xdr:colOff>2080260</xdr:colOff>
      <xdr:row>950</xdr:row>
      <xdr:rowOff>1697990</xdr:rowOff>
    </xdr:to>
    <xdr:pic>
      <xdr:nvPicPr>
        <xdr:cNvPr id="893" name="图片 892">
          <a:extLst>
            <a:ext uri="{FF2B5EF4-FFF2-40B4-BE49-F238E27FC236}">
              <a16:creationId xmlns:a16="http://schemas.microsoft.com/office/drawing/2014/main" id="{00000000-0008-0000-4400-00007D030000}"/>
            </a:ext>
          </a:extLst>
        </xdr:cNvPr>
        <xdr:cNvPicPr>
          <a:picLocks noChangeAspect="1"/>
        </xdr:cNvPicPr>
      </xdr:nvPicPr>
      <xdr:blipFill>
        <a:blip xmlns:r="http://schemas.openxmlformats.org/officeDocument/2006/relationships" r:embed="rId835"/>
        <a:stretch>
          <a:fillRect/>
        </a:stretch>
      </xdr:blipFill>
      <xdr:spPr>
        <a:xfrm>
          <a:off x="95885" y="1758336590"/>
          <a:ext cx="1984375" cy="1550670"/>
        </a:xfrm>
        <a:prstGeom prst="rect">
          <a:avLst/>
        </a:prstGeom>
        <a:noFill/>
        <a:ln w="9525">
          <a:noFill/>
        </a:ln>
      </xdr:spPr>
    </xdr:pic>
    <xdr:clientData/>
  </xdr:twoCellAnchor>
  <xdr:twoCellAnchor editAs="oneCell">
    <xdr:from>
      <xdr:col>0</xdr:col>
      <xdr:colOff>635</xdr:colOff>
      <xdr:row>951</xdr:row>
      <xdr:rowOff>158115</xdr:rowOff>
    </xdr:from>
    <xdr:to>
      <xdr:col>0</xdr:col>
      <xdr:colOff>2032635</xdr:colOff>
      <xdr:row>951</xdr:row>
      <xdr:rowOff>1687830</xdr:rowOff>
    </xdr:to>
    <xdr:pic>
      <xdr:nvPicPr>
        <xdr:cNvPr id="895" name="图片 894">
          <a:extLst>
            <a:ext uri="{FF2B5EF4-FFF2-40B4-BE49-F238E27FC236}">
              <a16:creationId xmlns:a16="http://schemas.microsoft.com/office/drawing/2014/main" id="{00000000-0008-0000-4400-00007F030000}"/>
            </a:ext>
          </a:extLst>
        </xdr:cNvPr>
        <xdr:cNvPicPr>
          <a:picLocks noChangeAspect="1"/>
        </xdr:cNvPicPr>
      </xdr:nvPicPr>
      <xdr:blipFill>
        <a:blip xmlns:r="http://schemas.openxmlformats.org/officeDocument/2006/relationships" r:embed="rId836"/>
        <a:stretch>
          <a:fillRect/>
        </a:stretch>
      </xdr:blipFill>
      <xdr:spPr>
        <a:xfrm>
          <a:off x="635" y="1760252385"/>
          <a:ext cx="2032000" cy="1529715"/>
        </a:xfrm>
        <a:prstGeom prst="rect">
          <a:avLst/>
        </a:prstGeom>
        <a:noFill/>
        <a:ln w="9525">
          <a:noFill/>
        </a:ln>
      </xdr:spPr>
    </xdr:pic>
    <xdr:clientData/>
  </xdr:twoCellAnchor>
  <xdr:twoCellAnchor editAs="oneCell">
    <xdr:from>
      <xdr:col>0</xdr:col>
      <xdr:colOff>635</xdr:colOff>
      <xdr:row>952</xdr:row>
      <xdr:rowOff>158115</xdr:rowOff>
    </xdr:from>
    <xdr:to>
      <xdr:col>0</xdr:col>
      <xdr:colOff>2052320</xdr:colOff>
      <xdr:row>952</xdr:row>
      <xdr:rowOff>1640840</xdr:rowOff>
    </xdr:to>
    <xdr:pic>
      <xdr:nvPicPr>
        <xdr:cNvPr id="898" name="图片 897">
          <a:extLst>
            <a:ext uri="{FF2B5EF4-FFF2-40B4-BE49-F238E27FC236}">
              <a16:creationId xmlns:a16="http://schemas.microsoft.com/office/drawing/2014/main" id="{00000000-0008-0000-4400-000082030000}"/>
            </a:ext>
          </a:extLst>
        </xdr:cNvPr>
        <xdr:cNvPicPr>
          <a:picLocks noChangeAspect="1"/>
        </xdr:cNvPicPr>
      </xdr:nvPicPr>
      <xdr:blipFill>
        <a:blip xmlns:r="http://schemas.openxmlformats.org/officeDocument/2006/relationships" r:embed="rId837"/>
        <a:stretch>
          <a:fillRect/>
        </a:stretch>
      </xdr:blipFill>
      <xdr:spPr>
        <a:xfrm>
          <a:off x="635" y="1762157385"/>
          <a:ext cx="2051685" cy="1482725"/>
        </a:xfrm>
        <a:prstGeom prst="rect">
          <a:avLst/>
        </a:prstGeom>
        <a:noFill/>
        <a:ln w="9525">
          <a:noFill/>
        </a:ln>
      </xdr:spPr>
    </xdr:pic>
    <xdr:clientData/>
  </xdr:twoCellAnchor>
  <xdr:twoCellAnchor editAs="oneCell">
    <xdr:from>
      <xdr:col>0</xdr:col>
      <xdr:colOff>115570</xdr:colOff>
      <xdr:row>340</xdr:row>
      <xdr:rowOff>190500</xdr:rowOff>
    </xdr:from>
    <xdr:to>
      <xdr:col>0</xdr:col>
      <xdr:colOff>2035810</xdr:colOff>
      <xdr:row>340</xdr:row>
      <xdr:rowOff>1760855</xdr:rowOff>
    </xdr:to>
    <xdr:pic>
      <xdr:nvPicPr>
        <xdr:cNvPr id="787" name="图片 786">
          <a:extLst>
            <a:ext uri="{FF2B5EF4-FFF2-40B4-BE49-F238E27FC236}">
              <a16:creationId xmlns:a16="http://schemas.microsoft.com/office/drawing/2014/main" id="{00000000-0008-0000-4400-000013030000}"/>
            </a:ext>
          </a:extLst>
        </xdr:cNvPr>
        <xdr:cNvPicPr>
          <a:picLocks noChangeAspect="1"/>
        </xdr:cNvPicPr>
      </xdr:nvPicPr>
      <xdr:blipFill>
        <a:blip xmlns:r="http://schemas.openxmlformats.org/officeDocument/2006/relationships" r:embed="rId840"/>
        <a:stretch>
          <a:fillRect/>
        </a:stretch>
      </xdr:blipFill>
      <xdr:spPr>
        <a:xfrm>
          <a:off x="115570" y="603603695"/>
          <a:ext cx="1920240" cy="1570355"/>
        </a:xfrm>
        <a:prstGeom prst="rect">
          <a:avLst/>
        </a:prstGeom>
        <a:noFill/>
        <a:ln w="9525">
          <a:noFill/>
        </a:ln>
      </xdr:spPr>
    </xdr:pic>
    <xdr:clientData/>
  </xdr:twoCellAnchor>
  <xdr:twoCellAnchor editAs="oneCell">
    <xdr:from>
      <xdr:col>0</xdr:col>
      <xdr:colOff>9525</xdr:colOff>
      <xdr:row>341</xdr:row>
      <xdr:rowOff>95250</xdr:rowOff>
    </xdr:from>
    <xdr:to>
      <xdr:col>0</xdr:col>
      <xdr:colOff>2002790</xdr:colOff>
      <xdr:row>341</xdr:row>
      <xdr:rowOff>1781810</xdr:rowOff>
    </xdr:to>
    <xdr:pic>
      <xdr:nvPicPr>
        <xdr:cNvPr id="833" name="图片 832">
          <a:extLst>
            <a:ext uri="{FF2B5EF4-FFF2-40B4-BE49-F238E27FC236}">
              <a16:creationId xmlns:a16="http://schemas.microsoft.com/office/drawing/2014/main" id="{00000000-0008-0000-4400-000041030000}"/>
            </a:ext>
          </a:extLst>
        </xdr:cNvPr>
        <xdr:cNvPicPr>
          <a:picLocks noChangeAspect="1"/>
        </xdr:cNvPicPr>
      </xdr:nvPicPr>
      <xdr:blipFill>
        <a:blip xmlns:r="http://schemas.openxmlformats.org/officeDocument/2006/relationships" r:embed="rId841"/>
        <a:stretch>
          <a:fillRect/>
        </a:stretch>
      </xdr:blipFill>
      <xdr:spPr>
        <a:xfrm>
          <a:off x="9525" y="605413445"/>
          <a:ext cx="1993265" cy="1686560"/>
        </a:xfrm>
        <a:prstGeom prst="rect">
          <a:avLst/>
        </a:prstGeom>
        <a:noFill/>
        <a:ln w="9525">
          <a:noFill/>
        </a:ln>
      </xdr:spPr>
    </xdr:pic>
    <xdr:clientData/>
  </xdr:twoCellAnchor>
  <xdr:twoCellAnchor editAs="oneCell">
    <xdr:from>
      <xdr:col>0</xdr:col>
      <xdr:colOff>41275</xdr:colOff>
      <xdr:row>338</xdr:row>
      <xdr:rowOff>63500</xdr:rowOff>
    </xdr:from>
    <xdr:to>
      <xdr:col>0</xdr:col>
      <xdr:colOff>2070100</xdr:colOff>
      <xdr:row>338</xdr:row>
      <xdr:rowOff>1774825</xdr:rowOff>
    </xdr:to>
    <xdr:pic>
      <xdr:nvPicPr>
        <xdr:cNvPr id="918" name="图片 917">
          <a:extLst>
            <a:ext uri="{FF2B5EF4-FFF2-40B4-BE49-F238E27FC236}">
              <a16:creationId xmlns:a16="http://schemas.microsoft.com/office/drawing/2014/main" id="{00000000-0008-0000-4400-000096030000}"/>
            </a:ext>
          </a:extLst>
        </xdr:cNvPr>
        <xdr:cNvPicPr>
          <a:picLocks noChangeAspect="1"/>
        </xdr:cNvPicPr>
      </xdr:nvPicPr>
      <xdr:blipFill>
        <a:blip xmlns:r="http://schemas.openxmlformats.org/officeDocument/2006/relationships" r:embed="rId842"/>
        <a:stretch>
          <a:fillRect/>
        </a:stretch>
      </xdr:blipFill>
      <xdr:spPr>
        <a:xfrm>
          <a:off x="41275" y="599666695"/>
          <a:ext cx="2028825" cy="1711325"/>
        </a:xfrm>
        <a:prstGeom prst="rect">
          <a:avLst/>
        </a:prstGeom>
        <a:noFill/>
        <a:ln w="9525">
          <a:noFill/>
        </a:ln>
      </xdr:spPr>
    </xdr:pic>
    <xdr:clientData/>
  </xdr:twoCellAnchor>
  <xdr:twoCellAnchor editAs="oneCell">
    <xdr:from>
      <xdr:col>0</xdr:col>
      <xdr:colOff>62230</xdr:colOff>
      <xdr:row>339</xdr:row>
      <xdr:rowOff>127000</xdr:rowOff>
    </xdr:from>
    <xdr:to>
      <xdr:col>0</xdr:col>
      <xdr:colOff>2094230</xdr:colOff>
      <xdr:row>339</xdr:row>
      <xdr:rowOff>1768475</xdr:rowOff>
    </xdr:to>
    <xdr:pic>
      <xdr:nvPicPr>
        <xdr:cNvPr id="919" name="图片 918">
          <a:extLst>
            <a:ext uri="{FF2B5EF4-FFF2-40B4-BE49-F238E27FC236}">
              <a16:creationId xmlns:a16="http://schemas.microsoft.com/office/drawing/2014/main" id="{00000000-0008-0000-4400-000097030000}"/>
            </a:ext>
          </a:extLst>
        </xdr:cNvPr>
        <xdr:cNvPicPr>
          <a:picLocks noChangeAspect="1"/>
        </xdr:cNvPicPr>
      </xdr:nvPicPr>
      <xdr:blipFill>
        <a:blip xmlns:r="http://schemas.openxmlformats.org/officeDocument/2006/relationships" r:embed="rId843"/>
        <a:stretch>
          <a:fillRect/>
        </a:stretch>
      </xdr:blipFill>
      <xdr:spPr>
        <a:xfrm>
          <a:off x="62230" y="601635195"/>
          <a:ext cx="2032000" cy="1641475"/>
        </a:xfrm>
        <a:prstGeom prst="rect">
          <a:avLst/>
        </a:prstGeom>
        <a:noFill/>
        <a:ln w="9525">
          <a:noFill/>
        </a:ln>
      </xdr:spPr>
    </xdr:pic>
    <xdr:clientData/>
  </xdr:twoCellAnchor>
  <xdr:twoCellAnchor editAs="oneCell">
    <xdr:from>
      <xdr:col>0</xdr:col>
      <xdr:colOff>32385</xdr:colOff>
      <xdr:row>563</xdr:row>
      <xdr:rowOff>63500</xdr:rowOff>
    </xdr:from>
    <xdr:to>
      <xdr:col>0</xdr:col>
      <xdr:colOff>2146935</xdr:colOff>
      <xdr:row>563</xdr:row>
      <xdr:rowOff>1701800</xdr:rowOff>
    </xdr:to>
    <xdr:pic>
      <xdr:nvPicPr>
        <xdr:cNvPr id="769" name="图片 768">
          <a:extLst>
            <a:ext uri="{FF2B5EF4-FFF2-40B4-BE49-F238E27FC236}">
              <a16:creationId xmlns:a16="http://schemas.microsoft.com/office/drawing/2014/main" id="{00000000-0008-0000-4400-000001030000}"/>
            </a:ext>
          </a:extLst>
        </xdr:cNvPr>
        <xdr:cNvPicPr>
          <a:picLocks noChangeAspect="1"/>
        </xdr:cNvPicPr>
      </xdr:nvPicPr>
      <xdr:blipFill>
        <a:blip xmlns:r="http://schemas.openxmlformats.org/officeDocument/2006/relationships" r:embed="rId844"/>
        <a:stretch>
          <a:fillRect/>
        </a:stretch>
      </xdr:blipFill>
      <xdr:spPr>
        <a:xfrm>
          <a:off x="32385" y="1028291695"/>
          <a:ext cx="2114550" cy="1638300"/>
        </a:xfrm>
        <a:prstGeom prst="rect">
          <a:avLst/>
        </a:prstGeom>
        <a:noFill/>
        <a:ln w="9525">
          <a:noFill/>
        </a:ln>
      </xdr:spPr>
    </xdr:pic>
    <xdr:clientData/>
  </xdr:twoCellAnchor>
  <xdr:twoCellAnchor editAs="oneCell">
    <xdr:from>
      <xdr:col>0</xdr:col>
      <xdr:colOff>266700</xdr:colOff>
      <xdr:row>72</xdr:row>
      <xdr:rowOff>66675</xdr:rowOff>
    </xdr:from>
    <xdr:to>
      <xdr:col>0</xdr:col>
      <xdr:colOff>2075815</xdr:colOff>
      <xdr:row>72</xdr:row>
      <xdr:rowOff>1534160</xdr:rowOff>
    </xdr:to>
    <xdr:pic>
      <xdr:nvPicPr>
        <xdr:cNvPr id="35" name="图片 34">
          <a:extLst>
            <a:ext uri="{FF2B5EF4-FFF2-40B4-BE49-F238E27FC236}">
              <a16:creationId xmlns:a16="http://schemas.microsoft.com/office/drawing/2014/main" id="{00000000-0008-0000-4400-000023000000}"/>
            </a:ext>
          </a:extLst>
        </xdr:cNvPr>
        <xdr:cNvPicPr>
          <a:picLocks noChangeAspect="1"/>
        </xdr:cNvPicPr>
      </xdr:nvPicPr>
      <xdr:blipFill>
        <a:blip xmlns:r="http://schemas.openxmlformats.org/officeDocument/2006/relationships" r:embed="rId845"/>
        <a:stretch>
          <a:fillRect/>
        </a:stretch>
      </xdr:blipFill>
      <xdr:spPr>
        <a:xfrm>
          <a:off x="266700" y="111227870"/>
          <a:ext cx="1809115" cy="1467485"/>
        </a:xfrm>
        <a:prstGeom prst="rect">
          <a:avLst/>
        </a:prstGeom>
        <a:noFill/>
        <a:ln w="9525">
          <a:noFill/>
        </a:ln>
      </xdr:spPr>
    </xdr:pic>
    <xdr:clientData/>
  </xdr:twoCellAnchor>
  <xdr:twoCellAnchor editAs="oneCell">
    <xdr:from>
      <xdr:col>0</xdr:col>
      <xdr:colOff>285750</xdr:colOff>
      <xdr:row>73</xdr:row>
      <xdr:rowOff>57150</xdr:rowOff>
    </xdr:from>
    <xdr:to>
      <xdr:col>0</xdr:col>
      <xdr:colOff>2029460</xdr:colOff>
      <xdr:row>73</xdr:row>
      <xdr:rowOff>1521460</xdr:rowOff>
    </xdr:to>
    <xdr:pic>
      <xdr:nvPicPr>
        <xdr:cNvPr id="39" name="图片 38">
          <a:extLst>
            <a:ext uri="{FF2B5EF4-FFF2-40B4-BE49-F238E27FC236}">
              <a16:creationId xmlns:a16="http://schemas.microsoft.com/office/drawing/2014/main" id="{00000000-0008-0000-4400-000027000000}"/>
            </a:ext>
          </a:extLst>
        </xdr:cNvPr>
        <xdr:cNvPicPr>
          <a:picLocks noChangeAspect="1"/>
        </xdr:cNvPicPr>
      </xdr:nvPicPr>
      <xdr:blipFill>
        <a:blip xmlns:r="http://schemas.openxmlformats.org/officeDocument/2006/relationships" r:embed="rId846"/>
        <a:stretch>
          <a:fillRect/>
        </a:stretch>
      </xdr:blipFill>
      <xdr:spPr>
        <a:xfrm>
          <a:off x="285750" y="112780445"/>
          <a:ext cx="1743710" cy="1464310"/>
        </a:xfrm>
        <a:prstGeom prst="rect">
          <a:avLst/>
        </a:prstGeom>
        <a:noFill/>
        <a:ln w="9525">
          <a:noFill/>
        </a:ln>
      </xdr:spPr>
    </xdr:pic>
    <xdr:clientData/>
  </xdr:twoCellAnchor>
  <xdr:twoCellAnchor editAs="oneCell">
    <xdr:from>
      <xdr:col>0</xdr:col>
      <xdr:colOff>247650</xdr:colOff>
      <xdr:row>74</xdr:row>
      <xdr:rowOff>57150</xdr:rowOff>
    </xdr:from>
    <xdr:to>
      <xdr:col>0</xdr:col>
      <xdr:colOff>1991360</xdr:colOff>
      <xdr:row>74</xdr:row>
      <xdr:rowOff>1472565</xdr:rowOff>
    </xdr:to>
    <xdr:pic>
      <xdr:nvPicPr>
        <xdr:cNvPr id="40" name="图片 39">
          <a:extLst>
            <a:ext uri="{FF2B5EF4-FFF2-40B4-BE49-F238E27FC236}">
              <a16:creationId xmlns:a16="http://schemas.microsoft.com/office/drawing/2014/main" id="{00000000-0008-0000-4400-000028000000}"/>
            </a:ext>
          </a:extLst>
        </xdr:cNvPr>
        <xdr:cNvPicPr>
          <a:picLocks noChangeAspect="1"/>
        </xdr:cNvPicPr>
      </xdr:nvPicPr>
      <xdr:blipFill>
        <a:blip xmlns:r="http://schemas.openxmlformats.org/officeDocument/2006/relationships" r:embed="rId847"/>
        <a:stretch>
          <a:fillRect/>
        </a:stretch>
      </xdr:blipFill>
      <xdr:spPr>
        <a:xfrm>
          <a:off x="247650" y="114342545"/>
          <a:ext cx="1743710" cy="1415415"/>
        </a:xfrm>
        <a:prstGeom prst="rect">
          <a:avLst/>
        </a:prstGeom>
        <a:noFill/>
        <a:ln w="9525">
          <a:noFill/>
        </a:ln>
      </xdr:spPr>
    </xdr:pic>
    <xdr:clientData/>
  </xdr:twoCellAnchor>
  <xdr:twoCellAnchor editAs="oneCell">
    <xdr:from>
      <xdr:col>0</xdr:col>
      <xdr:colOff>295275</xdr:colOff>
      <xdr:row>76</xdr:row>
      <xdr:rowOff>76200</xdr:rowOff>
    </xdr:from>
    <xdr:to>
      <xdr:col>0</xdr:col>
      <xdr:colOff>2000885</xdr:colOff>
      <xdr:row>76</xdr:row>
      <xdr:rowOff>1512570</xdr:rowOff>
    </xdr:to>
    <xdr:pic>
      <xdr:nvPicPr>
        <xdr:cNvPr id="41" name="图片 40">
          <a:extLst>
            <a:ext uri="{FF2B5EF4-FFF2-40B4-BE49-F238E27FC236}">
              <a16:creationId xmlns:a16="http://schemas.microsoft.com/office/drawing/2014/main" id="{00000000-0008-0000-4400-000029000000}"/>
            </a:ext>
          </a:extLst>
        </xdr:cNvPr>
        <xdr:cNvPicPr>
          <a:picLocks noChangeAspect="1"/>
        </xdr:cNvPicPr>
      </xdr:nvPicPr>
      <xdr:blipFill>
        <a:blip xmlns:r="http://schemas.openxmlformats.org/officeDocument/2006/relationships" r:embed="rId848"/>
        <a:stretch>
          <a:fillRect/>
        </a:stretch>
      </xdr:blipFill>
      <xdr:spPr>
        <a:xfrm>
          <a:off x="295275" y="117485795"/>
          <a:ext cx="1705610" cy="1436370"/>
        </a:xfrm>
        <a:prstGeom prst="rect">
          <a:avLst/>
        </a:prstGeom>
        <a:noFill/>
        <a:ln w="9525">
          <a:noFill/>
        </a:ln>
      </xdr:spPr>
    </xdr:pic>
    <xdr:clientData/>
  </xdr:twoCellAnchor>
  <xdr:twoCellAnchor editAs="oneCell">
    <xdr:from>
      <xdr:col>0</xdr:col>
      <xdr:colOff>200025</xdr:colOff>
      <xdr:row>75</xdr:row>
      <xdr:rowOff>45720</xdr:rowOff>
    </xdr:from>
    <xdr:to>
      <xdr:col>0</xdr:col>
      <xdr:colOff>1952625</xdr:colOff>
      <xdr:row>75</xdr:row>
      <xdr:rowOff>1529715</xdr:rowOff>
    </xdr:to>
    <xdr:pic>
      <xdr:nvPicPr>
        <xdr:cNvPr id="42" name="图片 41">
          <a:extLst>
            <a:ext uri="{FF2B5EF4-FFF2-40B4-BE49-F238E27FC236}">
              <a16:creationId xmlns:a16="http://schemas.microsoft.com/office/drawing/2014/main" id="{00000000-0008-0000-4400-00002A000000}"/>
            </a:ext>
          </a:extLst>
        </xdr:cNvPr>
        <xdr:cNvPicPr>
          <a:picLocks noChangeAspect="1"/>
        </xdr:cNvPicPr>
      </xdr:nvPicPr>
      <xdr:blipFill>
        <a:blip xmlns:r="http://schemas.openxmlformats.org/officeDocument/2006/relationships" r:embed="rId849"/>
        <a:stretch>
          <a:fillRect/>
        </a:stretch>
      </xdr:blipFill>
      <xdr:spPr>
        <a:xfrm>
          <a:off x="200025" y="115893215"/>
          <a:ext cx="1752600" cy="1483995"/>
        </a:xfrm>
        <a:prstGeom prst="rect">
          <a:avLst/>
        </a:prstGeom>
        <a:noFill/>
        <a:ln w="9525">
          <a:noFill/>
        </a:ln>
      </xdr:spPr>
    </xdr:pic>
    <xdr:clientData/>
  </xdr:twoCellAnchor>
  <xdr:twoCellAnchor editAs="oneCell">
    <xdr:from>
      <xdr:col>0</xdr:col>
      <xdr:colOff>276225</xdr:colOff>
      <xdr:row>78</xdr:row>
      <xdr:rowOff>76200</xdr:rowOff>
    </xdr:from>
    <xdr:to>
      <xdr:col>0</xdr:col>
      <xdr:colOff>2010410</xdr:colOff>
      <xdr:row>78</xdr:row>
      <xdr:rowOff>1479550</xdr:rowOff>
    </xdr:to>
    <xdr:pic>
      <xdr:nvPicPr>
        <xdr:cNvPr id="43" name="图片 42">
          <a:extLst>
            <a:ext uri="{FF2B5EF4-FFF2-40B4-BE49-F238E27FC236}">
              <a16:creationId xmlns:a16="http://schemas.microsoft.com/office/drawing/2014/main" id="{00000000-0008-0000-4400-00002B000000}"/>
            </a:ext>
          </a:extLst>
        </xdr:cNvPr>
        <xdr:cNvPicPr>
          <a:picLocks noChangeAspect="1"/>
        </xdr:cNvPicPr>
      </xdr:nvPicPr>
      <xdr:blipFill>
        <a:blip xmlns:r="http://schemas.openxmlformats.org/officeDocument/2006/relationships" r:embed="rId850"/>
        <a:stretch>
          <a:fillRect/>
        </a:stretch>
      </xdr:blipFill>
      <xdr:spPr>
        <a:xfrm>
          <a:off x="276225" y="120609995"/>
          <a:ext cx="1734185" cy="1403350"/>
        </a:xfrm>
        <a:prstGeom prst="rect">
          <a:avLst/>
        </a:prstGeom>
        <a:noFill/>
        <a:ln w="9525">
          <a:noFill/>
        </a:ln>
      </xdr:spPr>
    </xdr:pic>
    <xdr:clientData/>
  </xdr:twoCellAnchor>
  <xdr:twoCellAnchor editAs="oneCell">
    <xdr:from>
      <xdr:col>0</xdr:col>
      <xdr:colOff>180975</xdr:colOff>
      <xdr:row>77</xdr:row>
      <xdr:rowOff>57150</xdr:rowOff>
    </xdr:from>
    <xdr:to>
      <xdr:col>0</xdr:col>
      <xdr:colOff>1995805</xdr:colOff>
      <xdr:row>77</xdr:row>
      <xdr:rowOff>1515110</xdr:rowOff>
    </xdr:to>
    <xdr:pic>
      <xdr:nvPicPr>
        <xdr:cNvPr id="44" name="图片 43">
          <a:extLst>
            <a:ext uri="{FF2B5EF4-FFF2-40B4-BE49-F238E27FC236}">
              <a16:creationId xmlns:a16="http://schemas.microsoft.com/office/drawing/2014/main" id="{00000000-0008-0000-4400-00002C000000}"/>
            </a:ext>
          </a:extLst>
        </xdr:cNvPr>
        <xdr:cNvPicPr>
          <a:picLocks noChangeAspect="1"/>
        </xdr:cNvPicPr>
      </xdr:nvPicPr>
      <xdr:blipFill>
        <a:blip xmlns:r="http://schemas.openxmlformats.org/officeDocument/2006/relationships" r:embed="rId851"/>
        <a:stretch>
          <a:fillRect/>
        </a:stretch>
      </xdr:blipFill>
      <xdr:spPr>
        <a:xfrm>
          <a:off x="180975" y="119028845"/>
          <a:ext cx="1814830" cy="1457960"/>
        </a:xfrm>
        <a:prstGeom prst="rect">
          <a:avLst/>
        </a:prstGeom>
        <a:noFill/>
        <a:ln w="9525">
          <a:noFill/>
        </a:ln>
      </xdr:spPr>
    </xdr:pic>
    <xdr:clientData/>
  </xdr:twoCellAnchor>
  <xdr:twoCellAnchor editAs="oneCell">
    <xdr:from>
      <xdr:col>0</xdr:col>
      <xdr:colOff>276225</xdr:colOff>
      <xdr:row>79</xdr:row>
      <xdr:rowOff>95250</xdr:rowOff>
    </xdr:from>
    <xdr:to>
      <xdr:col>0</xdr:col>
      <xdr:colOff>1978660</xdr:colOff>
      <xdr:row>79</xdr:row>
      <xdr:rowOff>1546860</xdr:rowOff>
    </xdr:to>
    <xdr:pic>
      <xdr:nvPicPr>
        <xdr:cNvPr id="714" name="图片 713">
          <a:extLst>
            <a:ext uri="{FF2B5EF4-FFF2-40B4-BE49-F238E27FC236}">
              <a16:creationId xmlns:a16="http://schemas.microsoft.com/office/drawing/2014/main" id="{00000000-0008-0000-4400-0000CA020000}"/>
            </a:ext>
          </a:extLst>
        </xdr:cNvPr>
        <xdr:cNvPicPr>
          <a:picLocks noChangeAspect="1"/>
        </xdr:cNvPicPr>
      </xdr:nvPicPr>
      <xdr:blipFill>
        <a:blip xmlns:r="http://schemas.openxmlformats.org/officeDocument/2006/relationships" r:embed="rId852"/>
        <a:stretch>
          <a:fillRect/>
        </a:stretch>
      </xdr:blipFill>
      <xdr:spPr>
        <a:xfrm>
          <a:off x="276225" y="122191145"/>
          <a:ext cx="1702435" cy="1451610"/>
        </a:xfrm>
        <a:prstGeom prst="rect">
          <a:avLst/>
        </a:prstGeom>
        <a:noFill/>
        <a:ln w="9525">
          <a:noFill/>
        </a:ln>
      </xdr:spPr>
    </xdr:pic>
    <xdr:clientData/>
  </xdr:twoCellAnchor>
  <xdr:twoCellAnchor editAs="oneCell">
    <xdr:from>
      <xdr:col>0</xdr:col>
      <xdr:colOff>171450</xdr:colOff>
      <xdr:row>80</xdr:row>
      <xdr:rowOff>38100</xdr:rowOff>
    </xdr:from>
    <xdr:to>
      <xdr:col>0</xdr:col>
      <xdr:colOff>1838325</xdr:colOff>
      <xdr:row>80</xdr:row>
      <xdr:rowOff>1494155</xdr:rowOff>
    </xdr:to>
    <xdr:pic>
      <xdr:nvPicPr>
        <xdr:cNvPr id="869" name="图片 868">
          <a:extLst>
            <a:ext uri="{FF2B5EF4-FFF2-40B4-BE49-F238E27FC236}">
              <a16:creationId xmlns:a16="http://schemas.microsoft.com/office/drawing/2014/main" id="{00000000-0008-0000-4400-000065030000}"/>
            </a:ext>
          </a:extLst>
        </xdr:cNvPr>
        <xdr:cNvPicPr>
          <a:picLocks noChangeAspect="1"/>
        </xdr:cNvPicPr>
      </xdr:nvPicPr>
      <xdr:blipFill>
        <a:blip xmlns:r="http://schemas.openxmlformats.org/officeDocument/2006/relationships" r:embed="rId853"/>
        <a:stretch>
          <a:fillRect/>
        </a:stretch>
      </xdr:blipFill>
      <xdr:spPr>
        <a:xfrm>
          <a:off x="171450" y="123696095"/>
          <a:ext cx="1666875" cy="1456055"/>
        </a:xfrm>
        <a:prstGeom prst="rect">
          <a:avLst/>
        </a:prstGeom>
        <a:noFill/>
        <a:ln w="9525">
          <a:noFill/>
        </a:ln>
      </xdr:spPr>
    </xdr:pic>
    <xdr:clientData/>
  </xdr:twoCellAnchor>
  <xdr:twoCellAnchor editAs="oneCell">
    <xdr:from>
      <xdr:col>0</xdr:col>
      <xdr:colOff>314325</xdr:colOff>
      <xdr:row>33</xdr:row>
      <xdr:rowOff>57150</xdr:rowOff>
    </xdr:from>
    <xdr:to>
      <xdr:col>0</xdr:col>
      <xdr:colOff>1882775</xdr:colOff>
      <xdr:row>33</xdr:row>
      <xdr:rowOff>1485900</xdr:rowOff>
    </xdr:to>
    <xdr:pic>
      <xdr:nvPicPr>
        <xdr:cNvPr id="896" name="图片 895">
          <a:extLst>
            <a:ext uri="{FF2B5EF4-FFF2-40B4-BE49-F238E27FC236}">
              <a16:creationId xmlns:a16="http://schemas.microsoft.com/office/drawing/2014/main" id="{00000000-0008-0000-4400-000080030000}"/>
            </a:ext>
          </a:extLst>
        </xdr:cNvPr>
        <xdr:cNvPicPr>
          <a:picLocks noChangeAspect="1"/>
        </xdr:cNvPicPr>
      </xdr:nvPicPr>
      <xdr:blipFill>
        <a:blip xmlns:r="http://schemas.openxmlformats.org/officeDocument/2006/relationships" r:embed="rId854"/>
        <a:stretch>
          <a:fillRect/>
        </a:stretch>
      </xdr:blipFill>
      <xdr:spPr>
        <a:xfrm>
          <a:off x="314325" y="50312320"/>
          <a:ext cx="1568450" cy="1428750"/>
        </a:xfrm>
        <a:prstGeom prst="rect">
          <a:avLst/>
        </a:prstGeom>
        <a:noFill/>
        <a:ln w="9525">
          <a:noFill/>
        </a:ln>
      </xdr:spPr>
    </xdr:pic>
    <xdr:clientData/>
  </xdr:twoCellAnchor>
  <xdr:twoCellAnchor editAs="oneCell">
    <xdr:from>
      <xdr:col>0</xdr:col>
      <xdr:colOff>48895</xdr:colOff>
      <xdr:row>32</xdr:row>
      <xdr:rowOff>86360</xdr:rowOff>
    </xdr:from>
    <xdr:to>
      <xdr:col>0</xdr:col>
      <xdr:colOff>2112010</xdr:colOff>
      <xdr:row>32</xdr:row>
      <xdr:rowOff>1452880</xdr:rowOff>
    </xdr:to>
    <xdr:pic>
      <xdr:nvPicPr>
        <xdr:cNvPr id="906" name="图片 905">
          <a:extLst>
            <a:ext uri="{FF2B5EF4-FFF2-40B4-BE49-F238E27FC236}">
              <a16:creationId xmlns:a16="http://schemas.microsoft.com/office/drawing/2014/main" id="{00000000-0008-0000-4400-00008A030000}"/>
            </a:ext>
          </a:extLst>
        </xdr:cNvPr>
        <xdr:cNvPicPr>
          <a:picLocks noChangeAspect="1"/>
        </xdr:cNvPicPr>
      </xdr:nvPicPr>
      <xdr:blipFill>
        <a:blip xmlns:r="http://schemas.openxmlformats.org/officeDocument/2006/relationships" r:embed="rId855"/>
        <a:stretch>
          <a:fillRect/>
        </a:stretch>
      </xdr:blipFill>
      <xdr:spPr>
        <a:xfrm>
          <a:off x="48895" y="48779430"/>
          <a:ext cx="2063115" cy="1366520"/>
        </a:xfrm>
        <a:prstGeom prst="rect">
          <a:avLst/>
        </a:prstGeom>
        <a:noFill/>
        <a:ln w="9525">
          <a:noFill/>
        </a:ln>
      </xdr:spPr>
    </xdr:pic>
    <xdr:clientData/>
  </xdr:twoCellAnchor>
  <xdr:twoCellAnchor editAs="oneCell">
    <xdr:from>
      <xdr:col>0</xdr:col>
      <xdr:colOff>95250</xdr:colOff>
      <xdr:row>34</xdr:row>
      <xdr:rowOff>57150</xdr:rowOff>
    </xdr:from>
    <xdr:to>
      <xdr:col>0</xdr:col>
      <xdr:colOff>2131060</xdr:colOff>
      <xdr:row>34</xdr:row>
      <xdr:rowOff>1487170</xdr:rowOff>
    </xdr:to>
    <xdr:pic>
      <xdr:nvPicPr>
        <xdr:cNvPr id="920" name="图片 919">
          <a:extLst>
            <a:ext uri="{FF2B5EF4-FFF2-40B4-BE49-F238E27FC236}">
              <a16:creationId xmlns:a16="http://schemas.microsoft.com/office/drawing/2014/main" id="{00000000-0008-0000-4400-000098030000}"/>
            </a:ext>
          </a:extLst>
        </xdr:cNvPr>
        <xdr:cNvPicPr>
          <a:picLocks noChangeAspect="1"/>
        </xdr:cNvPicPr>
      </xdr:nvPicPr>
      <xdr:blipFill>
        <a:blip xmlns:r="http://schemas.openxmlformats.org/officeDocument/2006/relationships" r:embed="rId856"/>
        <a:stretch>
          <a:fillRect/>
        </a:stretch>
      </xdr:blipFill>
      <xdr:spPr>
        <a:xfrm>
          <a:off x="95250" y="51874420"/>
          <a:ext cx="2035810" cy="1430020"/>
        </a:xfrm>
        <a:prstGeom prst="rect">
          <a:avLst/>
        </a:prstGeom>
        <a:noFill/>
        <a:ln w="9525">
          <a:noFill/>
        </a:ln>
      </xdr:spPr>
    </xdr:pic>
    <xdr:clientData/>
  </xdr:twoCellAnchor>
  <xdr:twoCellAnchor editAs="oneCell">
    <xdr:from>
      <xdr:col>0</xdr:col>
      <xdr:colOff>104775</xdr:colOff>
      <xdr:row>36</xdr:row>
      <xdr:rowOff>45085</xdr:rowOff>
    </xdr:from>
    <xdr:to>
      <xdr:col>0</xdr:col>
      <xdr:colOff>2114550</xdr:colOff>
      <xdr:row>36</xdr:row>
      <xdr:rowOff>1524000</xdr:rowOff>
    </xdr:to>
    <xdr:pic>
      <xdr:nvPicPr>
        <xdr:cNvPr id="921" name="图片 920">
          <a:extLst>
            <a:ext uri="{FF2B5EF4-FFF2-40B4-BE49-F238E27FC236}">
              <a16:creationId xmlns:a16="http://schemas.microsoft.com/office/drawing/2014/main" id="{00000000-0008-0000-4400-000099030000}"/>
            </a:ext>
          </a:extLst>
        </xdr:cNvPr>
        <xdr:cNvPicPr>
          <a:picLocks noChangeAspect="1"/>
        </xdr:cNvPicPr>
      </xdr:nvPicPr>
      <xdr:blipFill>
        <a:blip xmlns:r="http://schemas.openxmlformats.org/officeDocument/2006/relationships" r:embed="rId857"/>
        <a:stretch>
          <a:fillRect/>
        </a:stretch>
      </xdr:blipFill>
      <xdr:spPr>
        <a:xfrm>
          <a:off x="104775" y="54986555"/>
          <a:ext cx="2009775" cy="1478915"/>
        </a:xfrm>
        <a:prstGeom prst="rect">
          <a:avLst/>
        </a:prstGeom>
        <a:noFill/>
        <a:ln w="9525">
          <a:noFill/>
        </a:ln>
      </xdr:spPr>
    </xdr:pic>
    <xdr:clientData/>
  </xdr:twoCellAnchor>
  <xdr:twoCellAnchor editAs="oneCell">
    <xdr:from>
      <xdr:col>0</xdr:col>
      <xdr:colOff>342900</xdr:colOff>
      <xdr:row>35</xdr:row>
      <xdr:rowOff>47625</xdr:rowOff>
    </xdr:from>
    <xdr:to>
      <xdr:col>0</xdr:col>
      <xdr:colOff>1911350</xdr:colOff>
      <xdr:row>35</xdr:row>
      <xdr:rowOff>1514475</xdr:rowOff>
    </xdr:to>
    <xdr:pic>
      <xdr:nvPicPr>
        <xdr:cNvPr id="923" name="图片 922">
          <a:extLst>
            <a:ext uri="{FF2B5EF4-FFF2-40B4-BE49-F238E27FC236}">
              <a16:creationId xmlns:a16="http://schemas.microsoft.com/office/drawing/2014/main" id="{00000000-0008-0000-4400-00009B030000}"/>
            </a:ext>
          </a:extLst>
        </xdr:cNvPr>
        <xdr:cNvPicPr>
          <a:picLocks noChangeAspect="1"/>
        </xdr:cNvPicPr>
      </xdr:nvPicPr>
      <xdr:blipFill>
        <a:blip xmlns:r="http://schemas.openxmlformats.org/officeDocument/2006/relationships" r:embed="rId858"/>
        <a:stretch>
          <a:fillRect/>
        </a:stretch>
      </xdr:blipFill>
      <xdr:spPr>
        <a:xfrm>
          <a:off x="342900" y="53426995"/>
          <a:ext cx="1568450" cy="1466850"/>
        </a:xfrm>
        <a:prstGeom prst="rect">
          <a:avLst/>
        </a:prstGeom>
        <a:noFill/>
        <a:ln w="9525">
          <a:noFill/>
        </a:ln>
      </xdr:spPr>
    </xdr:pic>
    <xdr:clientData/>
  </xdr:twoCellAnchor>
  <xdr:twoCellAnchor editAs="oneCell">
    <xdr:from>
      <xdr:col>0</xdr:col>
      <xdr:colOff>200025</xdr:colOff>
      <xdr:row>39</xdr:row>
      <xdr:rowOff>66675</xdr:rowOff>
    </xdr:from>
    <xdr:to>
      <xdr:col>0</xdr:col>
      <xdr:colOff>2068830</xdr:colOff>
      <xdr:row>39</xdr:row>
      <xdr:rowOff>1511300</xdr:rowOff>
    </xdr:to>
    <xdr:pic>
      <xdr:nvPicPr>
        <xdr:cNvPr id="926" name="图片 925">
          <a:extLst>
            <a:ext uri="{FF2B5EF4-FFF2-40B4-BE49-F238E27FC236}">
              <a16:creationId xmlns:a16="http://schemas.microsoft.com/office/drawing/2014/main" id="{00000000-0008-0000-4400-00009E030000}"/>
            </a:ext>
          </a:extLst>
        </xdr:cNvPr>
        <xdr:cNvPicPr>
          <a:picLocks noChangeAspect="1"/>
        </xdr:cNvPicPr>
      </xdr:nvPicPr>
      <xdr:blipFill>
        <a:blip xmlns:r="http://schemas.openxmlformats.org/officeDocument/2006/relationships" r:embed="rId859"/>
        <a:stretch>
          <a:fillRect/>
        </a:stretch>
      </xdr:blipFill>
      <xdr:spPr>
        <a:xfrm>
          <a:off x="200025" y="59694445"/>
          <a:ext cx="1868805" cy="1444625"/>
        </a:xfrm>
        <a:prstGeom prst="rect">
          <a:avLst/>
        </a:prstGeom>
        <a:noFill/>
        <a:ln w="9525">
          <a:noFill/>
        </a:ln>
      </xdr:spPr>
    </xdr:pic>
    <xdr:clientData/>
  </xdr:twoCellAnchor>
  <xdr:twoCellAnchor editAs="oneCell">
    <xdr:from>
      <xdr:col>0</xdr:col>
      <xdr:colOff>76200</xdr:colOff>
      <xdr:row>38</xdr:row>
      <xdr:rowOff>66675</xdr:rowOff>
    </xdr:from>
    <xdr:to>
      <xdr:col>0</xdr:col>
      <xdr:colOff>2083435</xdr:colOff>
      <xdr:row>38</xdr:row>
      <xdr:rowOff>1442720</xdr:rowOff>
    </xdr:to>
    <xdr:pic>
      <xdr:nvPicPr>
        <xdr:cNvPr id="947" name="图片 946">
          <a:extLst>
            <a:ext uri="{FF2B5EF4-FFF2-40B4-BE49-F238E27FC236}">
              <a16:creationId xmlns:a16="http://schemas.microsoft.com/office/drawing/2014/main" id="{00000000-0008-0000-4400-0000B3030000}"/>
            </a:ext>
          </a:extLst>
        </xdr:cNvPr>
        <xdr:cNvPicPr>
          <a:picLocks noChangeAspect="1"/>
        </xdr:cNvPicPr>
      </xdr:nvPicPr>
      <xdr:blipFill>
        <a:blip xmlns:r="http://schemas.openxmlformats.org/officeDocument/2006/relationships" r:embed="rId860"/>
        <a:stretch>
          <a:fillRect/>
        </a:stretch>
      </xdr:blipFill>
      <xdr:spPr>
        <a:xfrm>
          <a:off x="76200" y="58132345"/>
          <a:ext cx="2007235" cy="1376045"/>
        </a:xfrm>
        <a:prstGeom prst="rect">
          <a:avLst/>
        </a:prstGeom>
        <a:noFill/>
        <a:ln w="9525">
          <a:noFill/>
        </a:ln>
      </xdr:spPr>
    </xdr:pic>
    <xdr:clientData/>
  </xdr:twoCellAnchor>
  <xdr:twoCellAnchor editAs="oneCell">
    <xdr:from>
      <xdr:col>0</xdr:col>
      <xdr:colOff>219075</xdr:colOff>
      <xdr:row>37</xdr:row>
      <xdr:rowOff>66675</xdr:rowOff>
    </xdr:from>
    <xdr:to>
      <xdr:col>0</xdr:col>
      <xdr:colOff>2019300</xdr:colOff>
      <xdr:row>37</xdr:row>
      <xdr:rowOff>1508125</xdr:rowOff>
    </xdr:to>
    <xdr:pic>
      <xdr:nvPicPr>
        <xdr:cNvPr id="948" name="图片 947">
          <a:extLst>
            <a:ext uri="{FF2B5EF4-FFF2-40B4-BE49-F238E27FC236}">
              <a16:creationId xmlns:a16="http://schemas.microsoft.com/office/drawing/2014/main" id="{00000000-0008-0000-4400-0000B4030000}"/>
            </a:ext>
          </a:extLst>
        </xdr:cNvPr>
        <xdr:cNvPicPr>
          <a:picLocks noChangeAspect="1"/>
        </xdr:cNvPicPr>
      </xdr:nvPicPr>
      <xdr:blipFill>
        <a:blip xmlns:r="http://schemas.openxmlformats.org/officeDocument/2006/relationships" r:embed="rId861"/>
        <a:stretch>
          <a:fillRect/>
        </a:stretch>
      </xdr:blipFill>
      <xdr:spPr>
        <a:xfrm>
          <a:off x="219075" y="56570245"/>
          <a:ext cx="1800225" cy="1441450"/>
        </a:xfrm>
        <a:prstGeom prst="rect">
          <a:avLst/>
        </a:prstGeom>
        <a:noFill/>
        <a:ln w="9525">
          <a:noFill/>
        </a:ln>
      </xdr:spPr>
    </xdr:pic>
    <xdr:clientData/>
  </xdr:twoCellAnchor>
  <xdr:twoCellAnchor editAs="oneCell">
    <xdr:from>
      <xdr:col>0</xdr:col>
      <xdr:colOff>58420</xdr:colOff>
      <xdr:row>944</xdr:row>
      <xdr:rowOff>175260</xdr:rowOff>
    </xdr:from>
    <xdr:to>
      <xdr:col>0</xdr:col>
      <xdr:colOff>2098040</xdr:colOff>
      <xdr:row>945</xdr:row>
      <xdr:rowOff>471805</xdr:rowOff>
    </xdr:to>
    <xdr:pic>
      <xdr:nvPicPr>
        <xdr:cNvPr id="955" name="图片 954">
          <a:extLst>
            <a:ext uri="{FF2B5EF4-FFF2-40B4-BE49-F238E27FC236}">
              <a16:creationId xmlns:a16="http://schemas.microsoft.com/office/drawing/2014/main" id="{00000000-0008-0000-4400-0000BB030000}"/>
            </a:ext>
          </a:extLst>
        </xdr:cNvPr>
        <xdr:cNvPicPr>
          <a:picLocks noChangeAspect="1"/>
        </xdr:cNvPicPr>
      </xdr:nvPicPr>
      <xdr:blipFill>
        <a:blip xmlns:r="http://schemas.openxmlformats.org/officeDocument/2006/relationships" r:embed="rId862"/>
        <a:stretch>
          <a:fillRect/>
        </a:stretch>
      </xdr:blipFill>
      <xdr:spPr>
        <a:xfrm>
          <a:off x="58420" y="1747382205"/>
          <a:ext cx="2039620" cy="1753870"/>
        </a:xfrm>
        <a:prstGeom prst="rect">
          <a:avLst/>
        </a:prstGeom>
        <a:noFill/>
        <a:ln w="9525">
          <a:noFill/>
        </a:ln>
      </xdr:spPr>
    </xdr:pic>
    <xdr:clientData/>
  </xdr:twoCellAnchor>
  <xdr:twoCellAnchor editAs="oneCell">
    <xdr:from>
      <xdr:col>0</xdr:col>
      <xdr:colOff>34925</xdr:colOff>
      <xdr:row>880</xdr:row>
      <xdr:rowOff>114300</xdr:rowOff>
    </xdr:from>
    <xdr:to>
      <xdr:col>0</xdr:col>
      <xdr:colOff>2146300</xdr:colOff>
      <xdr:row>880</xdr:row>
      <xdr:rowOff>1776095</xdr:rowOff>
    </xdr:to>
    <xdr:pic>
      <xdr:nvPicPr>
        <xdr:cNvPr id="956" name="图片 955">
          <a:extLst>
            <a:ext uri="{FF2B5EF4-FFF2-40B4-BE49-F238E27FC236}">
              <a16:creationId xmlns:a16="http://schemas.microsoft.com/office/drawing/2014/main" id="{00000000-0008-0000-4400-0000BC030000}"/>
            </a:ext>
          </a:extLst>
        </xdr:cNvPr>
        <xdr:cNvPicPr>
          <a:picLocks noChangeAspect="1"/>
        </xdr:cNvPicPr>
      </xdr:nvPicPr>
      <xdr:blipFill>
        <a:blip xmlns:r="http://schemas.openxmlformats.org/officeDocument/2006/relationships" r:embed="rId863"/>
        <a:stretch>
          <a:fillRect/>
        </a:stretch>
      </xdr:blipFill>
      <xdr:spPr>
        <a:xfrm>
          <a:off x="34925" y="1627026845"/>
          <a:ext cx="2111375" cy="1661795"/>
        </a:xfrm>
        <a:prstGeom prst="rect">
          <a:avLst/>
        </a:prstGeom>
        <a:noFill/>
        <a:ln w="9525">
          <a:noFill/>
        </a:ln>
      </xdr:spPr>
    </xdr:pic>
    <xdr:clientData/>
  </xdr:twoCellAnchor>
  <xdr:twoCellAnchor editAs="oneCell">
    <xdr:from>
      <xdr:col>0</xdr:col>
      <xdr:colOff>38735</xdr:colOff>
      <xdr:row>31</xdr:row>
      <xdr:rowOff>95250</xdr:rowOff>
    </xdr:from>
    <xdr:to>
      <xdr:col>0</xdr:col>
      <xdr:colOff>2125345</xdr:colOff>
      <xdr:row>31</xdr:row>
      <xdr:rowOff>1467485</xdr:rowOff>
    </xdr:to>
    <xdr:pic>
      <xdr:nvPicPr>
        <xdr:cNvPr id="957" name="图片 956">
          <a:extLst>
            <a:ext uri="{FF2B5EF4-FFF2-40B4-BE49-F238E27FC236}">
              <a16:creationId xmlns:a16="http://schemas.microsoft.com/office/drawing/2014/main" id="{00000000-0008-0000-4400-0000BD030000}"/>
            </a:ext>
          </a:extLst>
        </xdr:cNvPr>
        <xdr:cNvPicPr>
          <a:picLocks noChangeAspect="1"/>
        </xdr:cNvPicPr>
      </xdr:nvPicPr>
      <xdr:blipFill>
        <a:blip xmlns:r="http://schemas.openxmlformats.org/officeDocument/2006/relationships" r:embed="rId864"/>
        <a:stretch>
          <a:fillRect/>
        </a:stretch>
      </xdr:blipFill>
      <xdr:spPr>
        <a:xfrm>
          <a:off x="38735" y="47226220"/>
          <a:ext cx="2086610" cy="1372235"/>
        </a:xfrm>
        <a:prstGeom prst="rect">
          <a:avLst/>
        </a:prstGeom>
        <a:noFill/>
        <a:ln w="9525">
          <a:noFill/>
        </a:ln>
      </xdr:spPr>
    </xdr:pic>
    <xdr:clientData/>
  </xdr:twoCellAnchor>
  <xdr:twoCellAnchor editAs="oneCell">
    <xdr:from>
      <xdr:col>0</xdr:col>
      <xdr:colOff>125730</xdr:colOff>
      <xdr:row>15</xdr:row>
      <xdr:rowOff>50800</xdr:rowOff>
    </xdr:from>
    <xdr:to>
      <xdr:col>0</xdr:col>
      <xdr:colOff>2097405</xdr:colOff>
      <xdr:row>15</xdr:row>
      <xdr:rowOff>1699260</xdr:rowOff>
    </xdr:to>
    <xdr:pic>
      <xdr:nvPicPr>
        <xdr:cNvPr id="958" name="图片 957">
          <a:extLst>
            <a:ext uri="{FF2B5EF4-FFF2-40B4-BE49-F238E27FC236}">
              <a16:creationId xmlns:a16="http://schemas.microsoft.com/office/drawing/2014/main" id="{00000000-0008-0000-4400-0000BE030000}"/>
            </a:ext>
          </a:extLst>
        </xdr:cNvPr>
        <xdr:cNvPicPr>
          <a:picLocks noChangeAspect="1"/>
        </xdr:cNvPicPr>
      </xdr:nvPicPr>
      <xdr:blipFill>
        <a:blip xmlns:r="http://schemas.openxmlformats.org/officeDocument/2006/relationships" r:embed="rId865"/>
        <a:stretch>
          <a:fillRect/>
        </a:stretch>
      </xdr:blipFill>
      <xdr:spPr>
        <a:xfrm>
          <a:off x="125730" y="21476970"/>
          <a:ext cx="1971675" cy="1648460"/>
        </a:xfrm>
        <a:prstGeom prst="rect">
          <a:avLst/>
        </a:prstGeom>
        <a:noFill/>
        <a:ln w="9525">
          <a:noFill/>
        </a:ln>
      </xdr:spPr>
    </xdr:pic>
    <xdr:clientData/>
  </xdr:twoCellAnchor>
  <xdr:twoCellAnchor editAs="oneCell">
    <xdr:from>
      <xdr:col>0</xdr:col>
      <xdr:colOff>104775</xdr:colOff>
      <xdr:row>16</xdr:row>
      <xdr:rowOff>78740</xdr:rowOff>
    </xdr:from>
    <xdr:to>
      <xdr:col>0</xdr:col>
      <xdr:colOff>2118360</xdr:colOff>
      <xdr:row>16</xdr:row>
      <xdr:rowOff>1553845</xdr:rowOff>
    </xdr:to>
    <xdr:pic>
      <xdr:nvPicPr>
        <xdr:cNvPr id="959" name="图片 958">
          <a:extLst>
            <a:ext uri="{FF2B5EF4-FFF2-40B4-BE49-F238E27FC236}">
              <a16:creationId xmlns:a16="http://schemas.microsoft.com/office/drawing/2014/main" id="{00000000-0008-0000-4400-0000BF030000}"/>
            </a:ext>
          </a:extLst>
        </xdr:cNvPr>
        <xdr:cNvPicPr>
          <a:picLocks noChangeAspect="1"/>
        </xdr:cNvPicPr>
      </xdr:nvPicPr>
      <xdr:blipFill>
        <a:blip xmlns:r="http://schemas.openxmlformats.org/officeDocument/2006/relationships" r:embed="rId866"/>
        <a:stretch>
          <a:fillRect/>
        </a:stretch>
      </xdr:blipFill>
      <xdr:spPr>
        <a:xfrm>
          <a:off x="104775" y="23244810"/>
          <a:ext cx="2013585" cy="1475105"/>
        </a:xfrm>
        <a:prstGeom prst="rect">
          <a:avLst/>
        </a:prstGeom>
        <a:noFill/>
        <a:ln w="9525">
          <a:noFill/>
        </a:ln>
      </xdr:spPr>
    </xdr:pic>
    <xdr:clientData/>
  </xdr:twoCellAnchor>
  <xdr:twoCellAnchor editAs="oneCell">
    <xdr:from>
      <xdr:col>0</xdr:col>
      <xdr:colOff>60325</xdr:colOff>
      <xdr:row>17</xdr:row>
      <xdr:rowOff>189865</xdr:rowOff>
    </xdr:from>
    <xdr:to>
      <xdr:col>0</xdr:col>
      <xdr:colOff>2119630</xdr:colOff>
      <xdr:row>17</xdr:row>
      <xdr:rowOff>1546860</xdr:rowOff>
    </xdr:to>
    <xdr:pic>
      <xdr:nvPicPr>
        <xdr:cNvPr id="960" name="图片 959">
          <a:extLst>
            <a:ext uri="{FF2B5EF4-FFF2-40B4-BE49-F238E27FC236}">
              <a16:creationId xmlns:a16="http://schemas.microsoft.com/office/drawing/2014/main" id="{00000000-0008-0000-4400-0000C0030000}"/>
            </a:ext>
          </a:extLst>
        </xdr:cNvPr>
        <xdr:cNvPicPr>
          <a:picLocks noChangeAspect="1"/>
        </xdr:cNvPicPr>
      </xdr:nvPicPr>
      <xdr:blipFill>
        <a:blip xmlns:r="http://schemas.openxmlformats.org/officeDocument/2006/relationships" r:embed="rId867"/>
        <a:stretch>
          <a:fillRect/>
        </a:stretch>
      </xdr:blipFill>
      <xdr:spPr>
        <a:xfrm>
          <a:off x="60325" y="25095835"/>
          <a:ext cx="2059305" cy="1356995"/>
        </a:xfrm>
        <a:prstGeom prst="rect">
          <a:avLst/>
        </a:prstGeom>
        <a:noFill/>
        <a:ln w="9525">
          <a:noFill/>
        </a:ln>
      </xdr:spPr>
    </xdr:pic>
    <xdr:clientData/>
  </xdr:twoCellAnchor>
  <xdr:twoCellAnchor editAs="oneCell">
    <xdr:from>
      <xdr:col>0</xdr:col>
      <xdr:colOff>123825</xdr:colOff>
      <xdr:row>19</xdr:row>
      <xdr:rowOff>36195</xdr:rowOff>
    </xdr:from>
    <xdr:to>
      <xdr:col>0</xdr:col>
      <xdr:colOff>1878965</xdr:colOff>
      <xdr:row>19</xdr:row>
      <xdr:rowOff>1681480</xdr:rowOff>
    </xdr:to>
    <xdr:pic>
      <xdr:nvPicPr>
        <xdr:cNvPr id="963" name="图片 962">
          <a:extLst>
            <a:ext uri="{FF2B5EF4-FFF2-40B4-BE49-F238E27FC236}">
              <a16:creationId xmlns:a16="http://schemas.microsoft.com/office/drawing/2014/main" id="{00000000-0008-0000-4400-0000C3030000}"/>
            </a:ext>
          </a:extLst>
        </xdr:cNvPr>
        <xdr:cNvPicPr>
          <a:picLocks noChangeAspect="1"/>
        </xdr:cNvPicPr>
      </xdr:nvPicPr>
      <xdr:blipFill>
        <a:blip xmlns:r="http://schemas.openxmlformats.org/officeDocument/2006/relationships" r:embed="rId868"/>
        <a:stretch>
          <a:fillRect/>
        </a:stretch>
      </xdr:blipFill>
      <xdr:spPr>
        <a:xfrm>
          <a:off x="123825" y="28421965"/>
          <a:ext cx="1755140" cy="1645285"/>
        </a:xfrm>
        <a:prstGeom prst="rect">
          <a:avLst/>
        </a:prstGeom>
        <a:noFill/>
        <a:ln w="9525">
          <a:noFill/>
        </a:ln>
      </xdr:spPr>
    </xdr:pic>
    <xdr:clientData/>
  </xdr:twoCellAnchor>
  <xdr:twoCellAnchor editAs="oneCell">
    <xdr:from>
      <xdr:col>0</xdr:col>
      <xdr:colOff>63500</xdr:colOff>
      <xdr:row>18</xdr:row>
      <xdr:rowOff>38100</xdr:rowOff>
    </xdr:from>
    <xdr:to>
      <xdr:col>0</xdr:col>
      <xdr:colOff>2035175</xdr:colOff>
      <xdr:row>18</xdr:row>
      <xdr:rowOff>1686560</xdr:rowOff>
    </xdr:to>
    <xdr:pic>
      <xdr:nvPicPr>
        <xdr:cNvPr id="965" name="图片 964">
          <a:extLst>
            <a:ext uri="{FF2B5EF4-FFF2-40B4-BE49-F238E27FC236}">
              <a16:creationId xmlns:a16="http://schemas.microsoft.com/office/drawing/2014/main" id="{00000000-0008-0000-4400-0000C5030000}"/>
            </a:ext>
          </a:extLst>
        </xdr:cNvPr>
        <xdr:cNvPicPr>
          <a:picLocks noChangeAspect="1"/>
        </xdr:cNvPicPr>
      </xdr:nvPicPr>
      <xdr:blipFill>
        <a:blip xmlns:r="http://schemas.openxmlformats.org/officeDocument/2006/relationships" r:embed="rId865"/>
        <a:stretch>
          <a:fillRect/>
        </a:stretch>
      </xdr:blipFill>
      <xdr:spPr>
        <a:xfrm>
          <a:off x="63500" y="26683970"/>
          <a:ext cx="1971675" cy="1648460"/>
        </a:xfrm>
        <a:prstGeom prst="rect">
          <a:avLst/>
        </a:prstGeom>
        <a:noFill/>
        <a:ln w="9525">
          <a:noFill/>
        </a:ln>
      </xdr:spPr>
    </xdr:pic>
    <xdr:clientData/>
  </xdr:twoCellAnchor>
  <xdr:twoCellAnchor editAs="oneCell">
    <xdr:from>
      <xdr:col>0</xdr:col>
      <xdr:colOff>95250</xdr:colOff>
      <xdr:row>56</xdr:row>
      <xdr:rowOff>57150</xdr:rowOff>
    </xdr:from>
    <xdr:to>
      <xdr:col>0</xdr:col>
      <xdr:colOff>2097405</xdr:colOff>
      <xdr:row>56</xdr:row>
      <xdr:rowOff>1528445</xdr:rowOff>
    </xdr:to>
    <xdr:pic>
      <xdr:nvPicPr>
        <xdr:cNvPr id="505" name="图片 504">
          <a:extLst>
            <a:ext uri="{FF2B5EF4-FFF2-40B4-BE49-F238E27FC236}">
              <a16:creationId xmlns:a16="http://schemas.microsoft.com/office/drawing/2014/main" id="{00000000-0008-0000-4400-0000F9010000}"/>
            </a:ext>
          </a:extLst>
        </xdr:cNvPr>
        <xdr:cNvPicPr>
          <a:picLocks noChangeAspect="1"/>
        </xdr:cNvPicPr>
      </xdr:nvPicPr>
      <xdr:blipFill>
        <a:blip xmlns:r="http://schemas.openxmlformats.org/officeDocument/2006/relationships" r:embed="rId869"/>
        <a:stretch>
          <a:fillRect/>
        </a:stretch>
      </xdr:blipFill>
      <xdr:spPr>
        <a:xfrm>
          <a:off x="95250" y="86050120"/>
          <a:ext cx="2002155" cy="1471295"/>
        </a:xfrm>
        <a:prstGeom prst="rect">
          <a:avLst/>
        </a:prstGeom>
        <a:noFill/>
        <a:ln w="9525">
          <a:noFill/>
        </a:ln>
      </xdr:spPr>
    </xdr:pic>
    <xdr:clientData/>
  </xdr:twoCellAnchor>
  <xdr:twoCellAnchor editAs="oneCell">
    <xdr:from>
      <xdr:col>0</xdr:col>
      <xdr:colOff>76200</xdr:colOff>
      <xdr:row>57</xdr:row>
      <xdr:rowOff>38100</xdr:rowOff>
    </xdr:from>
    <xdr:to>
      <xdr:col>0</xdr:col>
      <xdr:colOff>2102485</xdr:colOff>
      <xdr:row>57</xdr:row>
      <xdr:rowOff>1485265</xdr:rowOff>
    </xdr:to>
    <xdr:pic>
      <xdr:nvPicPr>
        <xdr:cNvPr id="506" name="图片 505">
          <a:extLst>
            <a:ext uri="{FF2B5EF4-FFF2-40B4-BE49-F238E27FC236}">
              <a16:creationId xmlns:a16="http://schemas.microsoft.com/office/drawing/2014/main" id="{00000000-0008-0000-4400-0000FA010000}"/>
            </a:ext>
          </a:extLst>
        </xdr:cNvPr>
        <xdr:cNvPicPr>
          <a:picLocks noChangeAspect="1"/>
        </xdr:cNvPicPr>
      </xdr:nvPicPr>
      <xdr:blipFill>
        <a:blip xmlns:r="http://schemas.openxmlformats.org/officeDocument/2006/relationships" r:embed="rId870"/>
        <a:stretch>
          <a:fillRect/>
        </a:stretch>
      </xdr:blipFill>
      <xdr:spPr>
        <a:xfrm>
          <a:off x="76200" y="87593170"/>
          <a:ext cx="2026285" cy="1447165"/>
        </a:xfrm>
        <a:prstGeom prst="rect">
          <a:avLst/>
        </a:prstGeom>
        <a:noFill/>
        <a:ln w="9525">
          <a:noFill/>
        </a:ln>
      </xdr:spPr>
    </xdr:pic>
    <xdr:clientData/>
  </xdr:twoCellAnchor>
  <xdr:twoCellAnchor editAs="oneCell">
    <xdr:from>
      <xdr:col>0</xdr:col>
      <xdr:colOff>104775</xdr:colOff>
      <xdr:row>58</xdr:row>
      <xdr:rowOff>47625</xdr:rowOff>
    </xdr:from>
    <xdr:to>
      <xdr:col>0</xdr:col>
      <xdr:colOff>2106930</xdr:colOff>
      <xdr:row>58</xdr:row>
      <xdr:rowOff>1522095</xdr:rowOff>
    </xdr:to>
    <xdr:pic>
      <xdr:nvPicPr>
        <xdr:cNvPr id="794" name="图片 793">
          <a:extLst>
            <a:ext uri="{FF2B5EF4-FFF2-40B4-BE49-F238E27FC236}">
              <a16:creationId xmlns:a16="http://schemas.microsoft.com/office/drawing/2014/main" id="{00000000-0008-0000-4400-00001A030000}"/>
            </a:ext>
          </a:extLst>
        </xdr:cNvPr>
        <xdr:cNvPicPr>
          <a:picLocks noChangeAspect="1"/>
        </xdr:cNvPicPr>
      </xdr:nvPicPr>
      <xdr:blipFill>
        <a:blip xmlns:r="http://schemas.openxmlformats.org/officeDocument/2006/relationships" r:embed="rId871"/>
        <a:stretch>
          <a:fillRect/>
        </a:stretch>
      </xdr:blipFill>
      <xdr:spPr>
        <a:xfrm>
          <a:off x="104775" y="89164795"/>
          <a:ext cx="2002155" cy="1474470"/>
        </a:xfrm>
        <a:prstGeom prst="rect">
          <a:avLst/>
        </a:prstGeom>
        <a:noFill/>
        <a:ln w="9525">
          <a:noFill/>
        </a:ln>
      </xdr:spPr>
    </xdr:pic>
    <xdr:clientData/>
  </xdr:twoCellAnchor>
  <xdr:twoCellAnchor editAs="oneCell">
    <xdr:from>
      <xdr:col>0</xdr:col>
      <xdr:colOff>133350</xdr:colOff>
      <xdr:row>59</xdr:row>
      <xdr:rowOff>47625</xdr:rowOff>
    </xdr:from>
    <xdr:to>
      <xdr:col>0</xdr:col>
      <xdr:colOff>2082800</xdr:colOff>
      <xdr:row>59</xdr:row>
      <xdr:rowOff>1494155</xdr:rowOff>
    </xdr:to>
    <xdr:pic>
      <xdr:nvPicPr>
        <xdr:cNvPr id="894" name="图片 893">
          <a:extLst>
            <a:ext uri="{FF2B5EF4-FFF2-40B4-BE49-F238E27FC236}">
              <a16:creationId xmlns:a16="http://schemas.microsoft.com/office/drawing/2014/main" id="{00000000-0008-0000-4400-00007E030000}"/>
            </a:ext>
          </a:extLst>
        </xdr:cNvPr>
        <xdr:cNvPicPr>
          <a:picLocks noChangeAspect="1"/>
        </xdr:cNvPicPr>
      </xdr:nvPicPr>
      <xdr:blipFill>
        <a:blip xmlns:r="http://schemas.openxmlformats.org/officeDocument/2006/relationships" r:embed="rId872"/>
        <a:stretch>
          <a:fillRect/>
        </a:stretch>
      </xdr:blipFill>
      <xdr:spPr>
        <a:xfrm>
          <a:off x="133350" y="90726895"/>
          <a:ext cx="1949450" cy="1446530"/>
        </a:xfrm>
        <a:prstGeom prst="rect">
          <a:avLst/>
        </a:prstGeom>
        <a:noFill/>
        <a:ln w="9525">
          <a:noFill/>
        </a:ln>
      </xdr:spPr>
    </xdr:pic>
    <xdr:clientData/>
  </xdr:twoCellAnchor>
  <xdr:twoCellAnchor editAs="oneCell">
    <xdr:from>
      <xdr:col>0</xdr:col>
      <xdr:colOff>85725</xdr:colOff>
      <xdr:row>61</xdr:row>
      <xdr:rowOff>76200</xdr:rowOff>
    </xdr:from>
    <xdr:to>
      <xdr:col>0</xdr:col>
      <xdr:colOff>2019300</xdr:colOff>
      <xdr:row>61</xdr:row>
      <xdr:rowOff>1511300</xdr:rowOff>
    </xdr:to>
    <xdr:pic>
      <xdr:nvPicPr>
        <xdr:cNvPr id="949" name="图片 948">
          <a:extLst>
            <a:ext uri="{FF2B5EF4-FFF2-40B4-BE49-F238E27FC236}">
              <a16:creationId xmlns:a16="http://schemas.microsoft.com/office/drawing/2014/main" id="{00000000-0008-0000-4400-0000B5030000}"/>
            </a:ext>
          </a:extLst>
        </xdr:cNvPr>
        <xdr:cNvPicPr>
          <a:picLocks noChangeAspect="1"/>
        </xdr:cNvPicPr>
      </xdr:nvPicPr>
      <xdr:blipFill>
        <a:blip xmlns:r="http://schemas.openxmlformats.org/officeDocument/2006/relationships" r:embed="rId873"/>
        <a:stretch>
          <a:fillRect/>
        </a:stretch>
      </xdr:blipFill>
      <xdr:spPr>
        <a:xfrm>
          <a:off x="85725" y="93879670"/>
          <a:ext cx="1933575" cy="1435100"/>
        </a:xfrm>
        <a:prstGeom prst="rect">
          <a:avLst/>
        </a:prstGeom>
        <a:noFill/>
        <a:ln w="9525">
          <a:noFill/>
        </a:ln>
      </xdr:spPr>
    </xdr:pic>
    <xdr:clientData/>
  </xdr:twoCellAnchor>
  <xdr:twoCellAnchor editAs="oneCell">
    <xdr:from>
      <xdr:col>0</xdr:col>
      <xdr:colOff>123825</xdr:colOff>
      <xdr:row>60</xdr:row>
      <xdr:rowOff>38100</xdr:rowOff>
    </xdr:from>
    <xdr:to>
      <xdr:col>0</xdr:col>
      <xdr:colOff>2116455</xdr:colOff>
      <xdr:row>60</xdr:row>
      <xdr:rowOff>1485900</xdr:rowOff>
    </xdr:to>
    <xdr:pic>
      <xdr:nvPicPr>
        <xdr:cNvPr id="950" name="图片 949">
          <a:extLst>
            <a:ext uri="{FF2B5EF4-FFF2-40B4-BE49-F238E27FC236}">
              <a16:creationId xmlns:a16="http://schemas.microsoft.com/office/drawing/2014/main" id="{00000000-0008-0000-4400-0000B6030000}"/>
            </a:ext>
          </a:extLst>
        </xdr:cNvPr>
        <xdr:cNvPicPr>
          <a:picLocks noChangeAspect="1"/>
        </xdr:cNvPicPr>
      </xdr:nvPicPr>
      <xdr:blipFill>
        <a:blip xmlns:r="http://schemas.openxmlformats.org/officeDocument/2006/relationships" r:embed="rId874"/>
        <a:stretch>
          <a:fillRect/>
        </a:stretch>
      </xdr:blipFill>
      <xdr:spPr>
        <a:xfrm>
          <a:off x="123825" y="92279470"/>
          <a:ext cx="1992630" cy="1447800"/>
        </a:xfrm>
        <a:prstGeom prst="rect">
          <a:avLst/>
        </a:prstGeom>
        <a:noFill/>
        <a:ln w="9525">
          <a:noFill/>
        </a:ln>
      </xdr:spPr>
    </xdr:pic>
    <xdr:clientData/>
  </xdr:twoCellAnchor>
  <xdr:twoCellAnchor editAs="oneCell">
    <xdr:from>
      <xdr:col>0</xdr:col>
      <xdr:colOff>48895</xdr:colOff>
      <xdr:row>62</xdr:row>
      <xdr:rowOff>19050</xdr:rowOff>
    </xdr:from>
    <xdr:to>
      <xdr:col>0</xdr:col>
      <xdr:colOff>2127885</xdr:colOff>
      <xdr:row>62</xdr:row>
      <xdr:rowOff>1467485</xdr:rowOff>
    </xdr:to>
    <xdr:pic>
      <xdr:nvPicPr>
        <xdr:cNvPr id="164" name="图片 163">
          <a:extLst>
            <a:ext uri="{FF2B5EF4-FFF2-40B4-BE49-F238E27FC236}">
              <a16:creationId xmlns:a16="http://schemas.microsoft.com/office/drawing/2014/main" id="{00000000-0008-0000-4400-0000A4000000}"/>
            </a:ext>
          </a:extLst>
        </xdr:cNvPr>
        <xdr:cNvPicPr>
          <a:picLocks noChangeAspect="1"/>
        </xdr:cNvPicPr>
      </xdr:nvPicPr>
      <xdr:blipFill>
        <a:blip xmlns:r="http://schemas.openxmlformats.org/officeDocument/2006/relationships" r:embed="rId875"/>
        <a:stretch>
          <a:fillRect/>
        </a:stretch>
      </xdr:blipFill>
      <xdr:spPr>
        <a:xfrm>
          <a:off x="48895" y="95384620"/>
          <a:ext cx="2078990" cy="1448435"/>
        </a:xfrm>
        <a:prstGeom prst="rect">
          <a:avLst/>
        </a:prstGeom>
        <a:noFill/>
        <a:ln w="9525">
          <a:noFill/>
        </a:ln>
      </xdr:spPr>
    </xdr:pic>
    <xdr:clientData/>
  </xdr:twoCellAnchor>
  <xdr:twoCellAnchor editAs="oneCell">
    <xdr:from>
      <xdr:col>0</xdr:col>
      <xdr:colOff>200025</xdr:colOff>
      <xdr:row>63</xdr:row>
      <xdr:rowOff>66675</xdr:rowOff>
    </xdr:from>
    <xdr:to>
      <xdr:col>0</xdr:col>
      <xdr:colOff>2078990</xdr:colOff>
      <xdr:row>63</xdr:row>
      <xdr:rowOff>1488440</xdr:rowOff>
    </xdr:to>
    <xdr:pic>
      <xdr:nvPicPr>
        <xdr:cNvPr id="165" name="图片 164">
          <a:extLst>
            <a:ext uri="{FF2B5EF4-FFF2-40B4-BE49-F238E27FC236}">
              <a16:creationId xmlns:a16="http://schemas.microsoft.com/office/drawing/2014/main" id="{00000000-0008-0000-4400-0000A5000000}"/>
            </a:ext>
          </a:extLst>
        </xdr:cNvPr>
        <xdr:cNvPicPr>
          <a:picLocks noChangeAspect="1"/>
        </xdr:cNvPicPr>
      </xdr:nvPicPr>
      <xdr:blipFill>
        <a:blip xmlns:r="http://schemas.openxmlformats.org/officeDocument/2006/relationships" r:embed="rId876"/>
        <a:stretch>
          <a:fillRect/>
        </a:stretch>
      </xdr:blipFill>
      <xdr:spPr>
        <a:xfrm>
          <a:off x="200025" y="96956245"/>
          <a:ext cx="1878965" cy="1421765"/>
        </a:xfrm>
        <a:prstGeom prst="rect">
          <a:avLst/>
        </a:prstGeom>
        <a:noFill/>
        <a:ln w="9525">
          <a:noFill/>
        </a:ln>
      </xdr:spPr>
    </xdr:pic>
    <xdr:clientData/>
  </xdr:twoCellAnchor>
  <xdr:twoCellAnchor editAs="oneCell">
    <xdr:from>
      <xdr:col>0</xdr:col>
      <xdr:colOff>152400</xdr:colOff>
      <xdr:row>64</xdr:row>
      <xdr:rowOff>47625</xdr:rowOff>
    </xdr:from>
    <xdr:to>
      <xdr:col>0</xdr:col>
      <xdr:colOff>2042160</xdr:colOff>
      <xdr:row>64</xdr:row>
      <xdr:rowOff>1485900</xdr:rowOff>
    </xdr:to>
    <xdr:pic>
      <xdr:nvPicPr>
        <xdr:cNvPr id="166" name="图片 165">
          <a:extLst>
            <a:ext uri="{FF2B5EF4-FFF2-40B4-BE49-F238E27FC236}">
              <a16:creationId xmlns:a16="http://schemas.microsoft.com/office/drawing/2014/main" id="{00000000-0008-0000-4400-0000A6000000}"/>
            </a:ext>
          </a:extLst>
        </xdr:cNvPr>
        <xdr:cNvPicPr>
          <a:picLocks noChangeAspect="1"/>
        </xdr:cNvPicPr>
      </xdr:nvPicPr>
      <xdr:blipFill>
        <a:blip xmlns:r="http://schemas.openxmlformats.org/officeDocument/2006/relationships" r:embed="rId877"/>
        <a:stretch>
          <a:fillRect/>
        </a:stretch>
      </xdr:blipFill>
      <xdr:spPr>
        <a:xfrm>
          <a:off x="152400" y="98461195"/>
          <a:ext cx="1889760" cy="1438275"/>
        </a:xfrm>
        <a:prstGeom prst="rect">
          <a:avLst/>
        </a:prstGeom>
        <a:noFill/>
        <a:ln w="9525">
          <a:noFill/>
        </a:ln>
      </xdr:spPr>
    </xdr:pic>
    <xdr:clientData/>
  </xdr:twoCellAnchor>
  <xdr:twoCellAnchor editAs="oneCell">
    <xdr:from>
      <xdr:col>0</xdr:col>
      <xdr:colOff>152400</xdr:colOff>
      <xdr:row>65</xdr:row>
      <xdr:rowOff>57785</xdr:rowOff>
    </xdr:from>
    <xdr:to>
      <xdr:col>0</xdr:col>
      <xdr:colOff>2105660</xdr:colOff>
      <xdr:row>65</xdr:row>
      <xdr:rowOff>1492250</xdr:rowOff>
    </xdr:to>
    <xdr:pic>
      <xdr:nvPicPr>
        <xdr:cNvPr id="167" name="图片 166">
          <a:extLst>
            <a:ext uri="{FF2B5EF4-FFF2-40B4-BE49-F238E27FC236}">
              <a16:creationId xmlns:a16="http://schemas.microsoft.com/office/drawing/2014/main" id="{00000000-0008-0000-4400-0000A7000000}"/>
            </a:ext>
          </a:extLst>
        </xdr:cNvPr>
        <xdr:cNvPicPr>
          <a:picLocks noChangeAspect="1"/>
        </xdr:cNvPicPr>
      </xdr:nvPicPr>
      <xdr:blipFill>
        <a:blip xmlns:r="http://schemas.openxmlformats.org/officeDocument/2006/relationships" r:embed="rId878"/>
        <a:stretch>
          <a:fillRect/>
        </a:stretch>
      </xdr:blipFill>
      <xdr:spPr>
        <a:xfrm>
          <a:off x="152400" y="99995355"/>
          <a:ext cx="1953260" cy="1434465"/>
        </a:xfrm>
        <a:prstGeom prst="rect">
          <a:avLst/>
        </a:prstGeom>
        <a:noFill/>
        <a:ln w="9525">
          <a:noFill/>
        </a:ln>
      </xdr:spPr>
    </xdr:pic>
    <xdr:clientData/>
  </xdr:twoCellAnchor>
  <xdr:twoCellAnchor editAs="oneCell">
    <xdr:from>
      <xdr:col>0</xdr:col>
      <xdr:colOff>219075</xdr:colOff>
      <xdr:row>66</xdr:row>
      <xdr:rowOff>85725</xdr:rowOff>
    </xdr:from>
    <xdr:to>
      <xdr:col>0</xdr:col>
      <xdr:colOff>2096135</xdr:colOff>
      <xdr:row>66</xdr:row>
      <xdr:rowOff>1468755</xdr:rowOff>
    </xdr:to>
    <xdr:pic>
      <xdr:nvPicPr>
        <xdr:cNvPr id="951" name="图片 950">
          <a:extLst>
            <a:ext uri="{FF2B5EF4-FFF2-40B4-BE49-F238E27FC236}">
              <a16:creationId xmlns:a16="http://schemas.microsoft.com/office/drawing/2014/main" id="{00000000-0008-0000-4400-0000B7030000}"/>
            </a:ext>
          </a:extLst>
        </xdr:cNvPr>
        <xdr:cNvPicPr>
          <a:picLocks noChangeAspect="1"/>
        </xdr:cNvPicPr>
      </xdr:nvPicPr>
      <xdr:blipFill>
        <a:blip xmlns:r="http://schemas.openxmlformats.org/officeDocument/2006/relationships" r:embed="rId879"/>
        <a:stretch>
          <a:fillRect/>
        </a:stretch>
      </xdr:blipFill>
      <xdr:spPr>
        <a:xfrm>
          <a:off x="219075" y="101547295"/>
          <a:ext cx="1877060" cy="1383030"/>
        </a:xfrm>
        <a:prstGeom prst="rect">
          <a:avLst/>
        </a:prstGeom>
        <a:noFill/>
        <a:ln w="9525">
          <a:noFill/>
        </a:ln>
      </xdr:spPr>
    </xdr:pic>
    <xdr:clientData/>
  </xdr:twoCellAnchor>
  <xdr:twoCellAnchor editAs="oneCell">
    <xdr:from>
      <xdr:col>0</xdr:col>
      <xdr:colOff>171450</xdr:colOff>
      <xdr:row>67</xdr:row>
      <xdr:rowOff>57150</xdr:rowOff>
    </xdr:from>
    <xdr:to>
      <xdr:col>0</xdr:col>
      <xdr:colOff>2152650</xdr:colOff>
      <xdr:row>67</xdr:row>
      <xdr:rowOff>1468755</xdr:rowOff>
    </xdr:to>
    <xdr:pic>
      <xdr:nvPicPr>
        <xdr:cNvPr id="952" name="图片 951">
          <a:extLst>
            <a:ext uri="{FF2B5EF4-FFF2-40B4-BE49-F238E27FC236}">
              <a16:creationId xmlns:a16="http://schemas.microsoft.com/office/drawing/2014/main" id="{00000000-0008-0000-4400-0000B8030000}"/>
            </a:ext>
          </a:extLst>
        </xdr:cNvPr>
        <xdr:cNvPicPr>
          <a:picLocks noChangeAspect="1"/>
        </xdr:cNvPicPr>
      </xdr:nvPicPr>
      <xdr:blipFill>
        <a:blip xmlns:r="http://schemas.openxmlformats.org/officeDocument/2006/relationships" r:embed="rId880"/>
        <a:stretch>
          <a:fillRect/>
        </a:stretch>
      </xdr:blipFill>
      <xdr:spPr>
        <a:xfrm>
          <a:off x="171450" y="103042720"/>
          <a:ext cx="1981200" cy="1411605"/>
        </a:xfrm>
        <a:prstGeom prst="rect">
          <a:avLst/>
        </a:prstGeom>
        <a:noFill/>
        <a:ln w="9525">
          <a:noFill/>
        </a:ln>
      </xdr:spPr>
    </xdr:pic>
    <xdr:clientData/>
  </xdr:twoCellAnchor>
  <xdr:twoCellAnchor editAs="oneCell">
    <xdr:from>
      <xdr:col>0</xdr:col>
      <xdr:colOff>113665</xdr:colOff>
      <xdr:row>29</xdr:row>
      <xdr:rowOff>29210</xdr:rowOff>
    </xdr:from>
    <xdr:to>
      <xdr:col>0</xdr:col>
      <xdr:colOff>2150745</xdr:colOff>
      <xdr:row>29</xdr:row>
      <xdr:rowOff>1533525</xdr:rowOff>
    </xdr:to>
    <xdr:pic>
      <xdr:nvPicPr>
        <xdr:cNvPr id="953" name="图片 952">
          <a:extLst>
            <a:ext uri="{FF2B5EF4-FFF2-40B4-BE49-F238E27FC236}">
              <a16:creationId xmlns:a16="http://schemas.microsoft.com/office/drawing/2014/main" id="{00000000-0008-0000-4400-0000B9030000}"/>
            </a:ext>
          </a:extLst>
        </xdr:cNvPr>
        <xdr:cNvPicPr>
          <a:picLocks noChangeAspect="1"/>
        </xdr:cNvPicPr>
      </xdr:nvPicPr>
      <xdr:blipFill>
        <a:blip xmlns:r="http://schemas.openxmlformats.org/officeDocument/2006/relationships" r:embed="rId881"/>
        <a:stretch>
          <a:fillRect/>
        </a:stretch>
      </xdr:blipFill>
      <xdr:spPr>
        <a:xfrm>
          <a:off x="113665" y="44035980"/>
          <a:ext cx="2037080" cy="1504315"/>
        </a:xfrm>
        <a:prstGeom prst="rect">
          <a:avLst/>
        </a:prstGeom>
        <a:noFill/>
        <a:ln w="9525">
          <a:noFill/>
        </a:ln>
      </xdr:spPr>
    </xdr:pic>
    <xdr:clientData/>
  </xdr:twoCellAnchor>
  <xdr:twoCellAnchor editAs="oneCell">
    <xdr:from>
      <xdr:col>0</xdr:col>
      <xdr:colOff>123825</xdr:colOff>
      <xdr:row>28</xdr:row>
      <xdr:rowOff>47625</xdr:rowOff>
    </xdr:from>
    <xdr:to>
      <xdr:col>0</xdr:col>
      <xdr:colOff>2069465</xdr:colOff>
      <xdr:row>28</xdr:row>
      <xdr:rowOff>1505585</xdr:rowOff>
    </xdr:to>
    <xdr:pic>
      <xdr:nvPicPr>
        <xdr:cNvPr id="954" name="图片 953">
          <a:extLst>
            <a:ext uri="{FF2B5EF4-FFF2-40B4-BE49-F238E27FC236}">
              <a16:creationId xmlns:a16="http://schemas.microsoft.com/office/drawing/2014/main" id="{00000000-0008-0000-4400-0000BA030000}"/>
            </a:ext>
          </a:extLst>
        </xdr:cNvPr>
        <xdr:cNvPicPr>
          <a:picLocks noChangeAspect="1"/>
        </xdr:cNvPicPr>
      </xdr:nvPicPr>
      <xdr:blipFill>
        <a:blip xmlns:r="http://schemas.openxmlformats.org/officeDocument/2006/relationships" r:embed="rId882"/>
        <a:stretch>
          <a:fillRect/>
        </a:stretch>
      </xdr:blipFill>
      <xdr:spPr>
        <a:xfrm>
          <a:off x="123825" y="42492295"/>
          <a:ext cx="1945640" cy="1457960"/>
        </a:xfrm>
        <a:prstGeom prst="rect">
          <a:avLst/>
        </a:prstGeom>
        <a:noFill/>
        <a:ln w="9525">
          <a:noFill/>
        </a:ln>
      </xdr:spPr>
    </xdr:pic>
    <xdr:clientData/>
  </xdr:twoCellAnchor>
  <xdr:twoCellAnchor editAs="oneCell">
    <xdr:from>
      <xdr:col>0</xdr:col>
      <xdr:colOff>161925</xdr:colOff>
      <xdr:row>30</xdr:row>
      <xdr:rowOff>66675</xdr:rowOff>
    </xdr:from>
    <xdr:to>
      <xdr:col>0</xdr:col>
      <xdr:colOff>2086610</xdr:colOff>
      <xdr:row>30</xdr:row>
      <xdr:rowOff>1502410</xdr:rowOff>
    </xdr:to>
    <xdr:pic>
      <xdr:nvPicPr>
        <xdr:cNvPr id="961" name="图片 960">
          <a:extLst>
            <a:ext uri="{FF2B5EF4-FFF2-40B4-BE49-F238E27FC236}">
              <a16:creationId xmlns:a16="http://schemas.microsoft.com/office/drawing/2014/main" id="{00000000-0008-0000-4400-0000C1030000}"/>
            </a:ext>
          </a:extLst>
        </xdr:cNvPr>
        <xdr:cNvPicPr>
          <a:picLocks noChangeAspect="1"/>
        </xdr:cNvPicPr>
      </xdr:nvPicPr>
      <xdr:blipFill>
        <a:blip xmlns:r="http://schemas.openxmlformats.org/officeDocument/2006/relationships" r:embed="rId883"/>
        <a:stretch>
          <a:fillRect/>
        </a:stretch>
      </xdr:blipFill>
      <xdr:spPr>
        <a:xfrm>
          <a:off x="161925" y="45635545"/>
          <a:ext cx="1924685" cy="1435735"/>
        </a:xfrm>
        <a:prstGeom prst="rect">
          <a:avLst/>
        </a:prstGeom>
        <a:noFill/>
        <a:ln w="9525">
          <a:noFill/>
        </a:ln>
      </xdr:spPr>
    </xdr:pic>
    <xdr:clientData/>
  </xdr:twoCellAnchor>
  <xdr:twoCellAnchor editAs="oneCell">
    <xdr:from>
      <xdr:col>0</xdr:col>
      <xdr:colOff>60325</xdr:colOff>
      <xdr:row>42</xdr:row>
      <xdr:rowOff>104775</xdr:rowOff>
    </xdr:from>
    <xdr:to>
      <xdr:col>0</xdr:col>
      <xdr:colOff>2136775</xdr:colOff>
      <xdr:row>42</xdr:row>
      <xdr:rowOff>1495425</xdr:rowOff>
    </xdr:to>
    <xdr:pic>
      <xdr:nvPicPr>
        <xdr:cNvPr id="962" name="图片 961">
          <a:extLst>
            <a:ext uri="{FF2B5EF4-FFF2-40B4-BE49-F238E27FC236}">
              <a16:creationId xmlns:a16="http://schemas.microsoft.com/office/drawing/2014/main" id="{00000000-0008-0000-4400-0000C2030000}"/>
            </a:ext>
          </a:extLst>
        </xdr:cNvPr>
        <xdr:cNvPicPr>
          <a:picLocks noChangeAspect="1"/>
        </xdr:cNvPicPr>
      </xdr:nvPicPr>
      <xdr:blipFill>
        <a:blip xmlns:r="http://schemas.openxmlformats.org/officeDocument/2006/relationships" r:embed="rId884"/>
        <a:stretch>
          <a:fillRect/>
        </a:stretch>
      </xdr:blipFill>
      <xdr:spPr>
        <a:xfrm>
          <a:off x="60325" y="64418845"/>
          <a:ext cx="2076450" cy="1390650"/>
        </a:xfrm>
        <a:prstGeom prst="rect">
          <a:avLst/>
        </a:prstGeom>
        <a:noFill/>
        <a:ln w="9525">
          <a:noFill/>
        </a:ln>
      </xdr:spPr>
    </xdr:pic>
    <xdr:clientData/>
  </xdr:twoCellAnchor>
  <xdr:twoCellAnchor editAs="oneCell">
    <xdr:from>
      <xdr:col>0</xdr:col>
      <xdr:colOff>85725</xdr:colOff>
      <xdr:row>44</xdr:row>
      <xdr:rowOff>57150</xdr:rowOff>
    </xdr:from>
    <xdr:to>
      <xdr:col>0</xdr:col>
      <xdr:colOff>2099945</xdr:colOff>
      <xdr:row>44</xdr:row>
      <xdr:rowOff>1504950</xdr:rowOff>
    </xdr:to>
    <xdr:pic>
      <xdr:nvPicPr>
        <xdr:cNvPr id="964" name="图片 963">
          <a:extLst>
            <a:ext uri="{FF2B5EF4-FFF2-40B4-BE49-F238E27FC236}">
              <a16:creationId xmlns:a16="http://schemas.microsoft.com/office/drawing/2014/main" id="{00000000-0008-0000-4400-0000C4030000}"/>
            </a:ext>
          </a:extLst>
        </xdr:cNvPr>
        <xdr:cNvPicPr>
          <a:picLocks noChangeAspect="1"/>
        </xdr:cNvPicPr>
      </xdr:nvPicPr>
      <xdr:blipFill>
        <a:blip xmlns:r="http://schemas.openxmlformats.org/officeDocument/2006/relationships" r:embed="rId885"/>
        <a:stretch>
          <a:fillRect/>
        </a:stretch>
      </xdr:blipFill>
      <xdr:spPr>
        <a:xfrm>
          <a:off x="85725" y="67495420"/>
          <a:ext cx="2014220" cy="1447800"/>
        </a:xfrm>
        <a:prstGeom prst="rect">
          <a:avLst/>
        </a:prstGeom>
        <a:noFill/>
        <a:ln w="9525">
          <a:noFill/>
        </a:ln>
      </xdr:spPr>
    </xdr:pic>
    <xdr:clientData/>
  </xdr:twoCellAnchor>
  <xdr:twoCellAnchor editAs="oneCell">
    <xdr:from>
      <xdr:col>0</xdr:col>
      <xdr:colOff>45085</xdr:colOff>
      <xdr:row>43</xdr:row>
      <xdr:rowOff>20320</xdr:rowOff>
    </xdr:from>
    <xdr:to>
      <xdr:col>0</xdr:col>
      <xdr:colOff>2120900</xdr:colOff>
      <xdr:row>43</xdr:row>
      <xdr:rowOff>1542415</xdr:rowOff>
    </xdr:to>
    <xdr:pic>
      <xdr:nvPicPr>
        <xdr:cNvPr id="966" name="图片 965">
          <a:extLst>
            <a:ext uri="{FF2B5EF4-FFF2-40B4-BE49-F238E27FC236}">
              <a16:creationId xmlns:a16="http://schemas.microsoft.com/office/drawing/2014/main" id="{00000000-0008-0000-4400-0000C6030000}"/>
            </a:ext>
          </a:extLst>
        </xdr:cNvPr>
        <xdr:cNvPicPr>
          <a:picLocks noChangeAspect="1"/>
        </xdr:cNvPicPr>
      </xdr:nvPicPr>
      <xdr:blipFill>
        <a:blip xmlns:r="http://schemas.openxmlformats.org/officeDocument/2006/relationships" r:embed="rId886"/>
        <a:stretch>
          <a:fillRect/>
        </a:stretch>
      </xdr:blipFill>
      <xdr:spPr>
        <a:xfrm>
          <a:off x="45085" y="65896490"/>
          <a:ext cx="2075815" cy="1522095"/>
        </a:xfrm>
        <a:prstGeom prst="rect">
          <a:avLst/>
        </a:prstGeom>
        <a:noFill/>
        <a:ln w="9525">
          <a:noFill/>
        </a:ln>
      </xdr:spPr>
    </xdr:pic>
    <xdr:clientData/>
  </xdr:twoCellAnchor>
  <xdr:twoCellAnchor editAs="oneCell">
    <xdr:from>
      <xdr:col>0</xdr:col>
      <xdr:colOff>38100</xdr:colOff>
      <xdr:row>45</xdr:row>
      <xdr:rowOff>66675</xdr:rowOff>
    </xdr:from>
    <xdr:to>
      <xdr:col>0</xdr:col>
      <xdr:colOff>2082800</xdr:colOff>
      <xdr:row>45</xdr:row>
      <xdr:rowOff>1524000</xdr:rowOff>
    </xdr:to>
    <xdr:pic>
      <xdr:nvPicPr>
        <xdr:cNvPr id="967" name="图片 966">
          <a:extLst>
            <a:ext uri="{FF2B5EF4-FFF2-40B4-BE49-F238E27FC236}">
              <a16:creationId xmlns:a16="http://schemas.microsoft.com/office/drawing/2014/main" id="{00000000-0008-0000-4400-0000C7030000}"/>
            </a:ext>
          </a:extLst>
        </xdr:cNvPr>
        <xdr:cNvPicPr>
          <a:picLocks noChangeAspect="1"/>
        </xdr:cNvPicPr>
      </xdr:nvPicPr>
      <xdr:blipFill>
        <a:blip xmlns:r="http://schemas.openxmlformats.org/officeDocument/2006/relationships" r:embed="rId887"/>
        <a:stretch>
          <a:fillRect/>
        </a:stretch>
      </xdr:blipFill>
      <xdr:spPr>
        <a:xfrm>
          <a:off x="38100" y="69067045"/>
          <a:ext cx="2044700" cy="1457325"/>
        </a:xfrm>
        <a:prstGeom prst="rect">
          <a:avLst/>
        </a:prstGeom>
        <a:noFill/>
        <a:ln w="9525">
          <a:noFill/>
        </a:ln>
      </xdr:spPr>
    </xdr:pic>
    <xdr:clientData/>
  </xdr:twoCellAnchor>
  <xdr:twoCellAnchor editAs="oneCell">
    <xdr:from>
      <xdr:col>0</xdr:col>
      <xdr:colOff>133350</xdr:colOff>
      <xdr:row>46</xdr:row>
      <xdr:rowOff>85725</xdr:rowOff>
    </xdr:from>
    <xdr:to>
      <xdr:col>0</xdr:col>
      <xdr:colOff>2029460</xdr:colOff>
      <xdr:row>46</xdr:row>
      <xdr:rowOff>1524635</xdr:rowOff>
    </xdr:to>
    <xdr:pic>
      <xdr:nvPicPr>
        <xdr:cNvPr id="968" name="图片 967">
          <a:extLst>
            <a:ext uri="{FF2B5EF4-FFF2-40B4-BE49-F238E27FC236}">
              <a16:creationId xmlns:a16="http://schemas.microsoft.com/office/drawing/2014/main" id="{00000000-0008-0000-4400-0000C8030000}"/>
            </a:ext>
          </a:extLst>
        </xdr:cNvPr>
        <xdr:cNvPicPr>
          <a:picLocks noChangeAspect="1"/>
        </xdr:cNvPicPr>
      </xdr:nvPicPr>
      <xdr:blipFill>
        <a:blip xmlns:r="http://schemas.openxmlformats.org/officeDocument/2006/relationships" r:embed="rId888"/>
        <a:stretch>
          <a:fillRect/>
        </a:stretch>
      </xdr:blipFill>
      <xdr:spPr>
        <a:xfrm>
          <a:off x="133350" y="70648195"/>
          <a:ext cx="1896110" cy="1438910"/>
        </a:xfrm>
        <a:prstGeom prst="rect">
          <a:avLst/>
        </a:prstGeom>
        <a:noFill/>
        <a:ln w="9525">
          <a:noFill/>
        </a:ln>
      </xdr:spPr>
    </xdr:pic>
    <xdr:clientData/>
  </xdr:twoCellAnchor>
  <xdr:twoCellAnchor editAs="oneCell">
    <xdr:from>
      <xdr:col>0</xdr:col>
      <xdr:colOff>76200</xdr:colOff>
      <xdr:row>47</xdr:row>
      <xdr:rowOff>28575</xdr:rowOff>
    </xdr:from>
    <xdr:to>
      <xdr:col>0</xdr:col>
      <xdr:colOff>2134235</xdr:colOff>
      <xdr:row>47</xdr:row>
      <xdr:rowOff>1524000</xdr:rowOff>
    </xdr:to>
    <xdr:pic>
      <xdr:nvPicPr>
        <xdr:cNvPr id="969" name="图片 968">
          <a:extLst>
            <a:ext uri="{FF2B5EF4-FFF2-40B4-BE49-F238E27FC236}">
              <a16:creationId xmlns:a16="http://schemas.microsoft.com/office/drawing/2014/main" id="{00000000-0008-0000-4400-0000C9030000}"/>
            </a:ext>
          </a:extLst>
        </xdr:cNvPr>
        <xdr:cNvPicPr>
          <a:picLocks noChangeAspect="1"/>
        </xdr:cNvPicPr>
      </xdr:nvPicPr>
      <xdr:blipFill>
        <a:blip xmlns:r="http://schemas.openxmlformats.org/officeDocument/2006/relationships" r:embed="rId889"/>
        <a:stretch>
          <a:fillRect/>
        </a:stretch>
      </xdr:blipFill>
      <xdr:spPr>
        <a:xfrm>
          <a:off x="76200" y="72153145"/>
          <a:ext cx="2058035" cy="1495425"/>
        </a:xfrm>
        <a:prstGeom prst="rect">
          <a:avLst/>
        </a:prstGeom>
        <a:noFill/>
        <a:ln w="9525">
          <a:noFill/>
        </a:ln>
      </xdr:spPr>
    </xdr:pic>
    <xdr:clientData/>
  </xdr:twoCellAnchor>
  <xdr:twoCellAnchor editAs="oneCell">
    <xdr:from>
      <xdr:col>0</xdr:col>
      <xdr:colOff>64770</xdr:colOff>
      <xdr:row>20</xdr:row>
      <xdr:rowOff>85725</xdr:rowOff>
    </xdr:from>
    <xdr:to>
      <xdr:col>0</xdr:col>
      <xdr:colOff>2047875</xdr:colOff>
      <xdr:row>20</xdr:row>
      <xdr:rowOff>1564640</xdr:rowOff>
    </xdr:to>
    <xdr:pic>
      <xdr:nvPicPr>
        <xdr:cNvPr id="20" name="图片 19">
          <a:extLst>
            <a:ext uri="{FF2B5EF4-FFF2-40B4-BE49-F238E27FC236}">
              <a16:creationId xmlns:a16="http://schemas.microsoft.com/office/drawing/2014/main" id="{00000000-0008-0000-4400-000014000000}"/>
            </a:ext>
          </a:extLst>
        </xdr:cNvPr>
        <xdr:cNvPicPr>
          <a:picLocks noChangeAspect="1"/>
        </xdr:cNvPicPr>
      </xdr:nvPicPr>
      <xdr:blipFill>
        <a:blip xmlns:r="http://schemas.openxmlformats.org/officeDocument/2006/relationships" r:embed="rId890"/>
        <a:stretch>
          <a:fillRect/>
        </a:stretch>
      </xdr:blipFill>
      <xdr:spPr>
        <a:xfrm>
          <a:off x="64770" y="30211395"/>
          <a:ext cx="1983105" cy="1478915"/>
        </a:xfrm>
        <a:prstGeom prst="rect">
          <a:avLst/>
        </a:prstGeom>
        <a:noFill/>
        <a:ln w="9525">
          <a:noFill/>
        </a:ln>
      </xdr:spPr>
    </xdr:pic>
    <xdr:clientData/>
  </xdr:twoCellAnchor>
  <xdr:twoCellAnchor editAs="oneCell">
    <xdr:from>
      <xdr:col>0</xdr:col>
      <xdr:colOff>76835</xdr:colOff>
      <xdr:row>21</xdr:row>
      <xdr:rowOff>29210</xdr:rowOff>
    </xdr:from>
    <xdr:to>
      <xdr:col>0</xdr:col>
      <xdr:colOff>2012315</xdr:colOff>
      <xdr:row>21</xdr:row>
      <xdr:rowOff>1581785</xdr:rowOff>
    </xdr:to>
    <xdr:pic>
      <xdr:nvPicPr>
        <xdr:cNvPr id="26" name="图片 25">
          <a:extLst>
            <a:ext uri="{FF2B5EF4-FFF2-40B4-BE49-F238E27FC236}">
              <a16:creationId xmlns:a16="http://schemas.microsoft.com/office/drawing/2014/main" id="{00000000-0008-0000-4400-00001A000000}"/>
            </a:ext>
          </a:extLst>
        </xdr:cNvPr>
        <xdr:cNvPicPr>
          <a:picLocks noChangeAspect="1"/>
        </xdr:cNvPicPr>
      </xdr:nvPicPr>
      <xdr:blipFill>
        <a:blip xmlns:r="http://schemas.openxmlformats.org/officeDocument/2006/relationships" r:embed="rId891"/>
        <a:stretch>
          <a:fillRect/>
        </a:stretch>
      </xdr:blipFill>
      <xdr:spPr>
        <a:xfrm>
          <a:off x="76835" y="31805880"/>
          <a:ext cx="1935480" cy="1552575"/>
        </a:xfrm>
        <a:prstGeom prst="rect">
          <a:avLst/>
        </a:prstGeom>
        <a:noFill/>
        <a:ln w="9525">
          <a:noFill/>
        </a:ln>
      </xdr:spPr>
    </xdr:pic>
    <xdr:clientData/>
  </xdr:twoCellAnchor>
  <xdr:twoCellAnchor editAs="oneCell">
    <xdr:from>
      <xdr:col>0</xdr:col>
      <xdr:colOff>635</xdr:colOff>
      <xdr:row>23</xdr:row>
      <xdr:rowOff>482600</xdr:rowOff>
    </xdr:from>
    <xdr:to>
      <xdr:col>0</xdr:col>
      <xdr:colOff>2131060</xdr:colOff>
      <xdr:row>23</xdr:row>
      <xdr:rowOff>1363980</xdr:rowOff>
    </xdr:to>
    <xdr:pic>
      <xdr:nvPicPr>
        <xdr:cNvPr id="29" name="图片 28">
          <a:extLst>
            <a:ext uri="{FF2B5EF4-FFF2-40B4-BE49-F238E27FC236}">
              <a16:creationId xmlns:a16="http://schemas.microsoft.com/office/drawing/2014/main" id="{00000000-0008-0000-4400-00001D000000}"/>
            </a:ext>
          </a:extLst>
        </xdr:cNvPr>
        <xdr:cNvPicPr>
          <a:picLocks noChangeAspect="1"/>
        </xdr:cNvPicPr>
      </xdr:nvPicPr>
      <xdr:blipFill>
        <a:blip xmlns:r="http://schemas.openxmlformats.org/officeDocument/2006/relationships" r:embed="rId892"/>
        <a:stretch>
          <a:fillRect/>
        </a:stretch>
      </xdr:blipFill>
      <xdr:spPr>
        <a:xfrm>
          <a:off x="635" y="35281870"/>
          <a:ext cx="2130425" cy="881380"/>
        </a:xfrm>
        <a:prstGeom prst="rect">
          <a:avLst/>
        </a:prstGeom>
        <a:noFill/>
        <a:ln w="9525">
          <a:noFill/>
        </a:ln>
      </xdr:spPr>
    </xdr:pic>
    <xdr:clientData/>
  </xdr:twoCellAnchor>
  <xdr:twoCellAnchor editAs="oneCell">
    <xdr:from>
      <xdr:col>0</xdr:col>
      <xdr:colOff>22225</xdr:colOff>
      <xdr:row>22</xdr:row>
      <xdr:rowOff>54610</xdr:rowOff>
    </xdr:from>
    <xdr:to>
      <xdr:col>0</xdr:col>
      <xdr:colOff>2138045</xdr:colOff>
      <xdr:row>22</xdr:row>
      <xdr:rowOff>945515</xdr:rowOff>
    </xdr:to>
    <xdr:pic>
      <xdr:nvPicPr>
        <xdr:cNvPr id="253" name="图片 252">
          <a:extLst>
            <a:ext uri="{FF2B5EF4-FFF2-40B4-BE49-F238E27FC236}">
              <a16:creationId xmlns:a16="http://schemas.microsoft.com/office/drawing/2014/main" id="{00000000-0008-0000-4400-0000FD000000}"/>
            </a:ext>
          </a:extLst>
        </xdr:cNvPr>
        <xdr:cNvPicPr>
          <a:picLocks noChangeAspect="1"/>
        </xdr:cNvPicPr>
      </xdr:nvPicPr>
      <xdr:blipFill>
        <a:blip xmlns:r="http://schemas.openxmlformats.org/officeDocument/2006/relationships" r:embed="rId893"/>
        <a:stretch>
          <a:fillRect/>
        </a:stretch>
      </xdr:blipFill>
      <xdr:spPr>
        <a:xfrm>
          <a:off x="22225" y="33482280"/>
          <a:ext cx="2115820" cy="890905"/>
        </a:xfrm>
        <a:prstGeom prst="rect">
          <a:avLst/>
        </a:prstGeom>
        <a:noFill/>
        <a:ln w="9525">
          <a:noFill/>
        </a:ln>
      </xdr:spPr>
    </xdr:pic>
    <xdr:clientData/>
  </xdr:twoCellAnchor>
  <xdr:twoCellAnchor editAs="oneCell">
    <xdr:from>
      <xdr:col>0</xdr:col>
      <xdr:colOff>9525</xdr:colOff>
      <xdr:row>22</xdr:row>
      <xdr:rowOff>975995</xdr:rowOff>
    </xdr:from>
    <xdr:to>
      <xdr:col>0</xdr:col>
      <xdr:colOff>2136775</xdr:colOff>
      <xdr:row>23</xdr:row>
      <xdr:rowOff>475615</xdr:rowOff>
    </xdr:to>
    <xdr:pic>
      <xdr:nvPicPr>
        <xdr:cNvPr id="258" name="图片 257">
          <a:extLst>
            <a:ext uri="{FF2B5EF4-FFF2-40B4-BE49-F238E27FC236}">
              <a16:creationId xmlns:a16="http://schemas.microsoft.com/office/drawing/2014/main" id="{00000000-0008-0000-4400-000002010000}"/>
            </a:ext>
          </a:extLst>
        </xdr:cNvPr>
        <xdr:cNvPicPr>
          <a:picLocks noChangeAspect="1"/>
        </xdr:cNvPicPr>
      </xdr:nvPicPr>
      <xdr:blipFill>
        <a:blip xmlns:r="http://schemas.openxmlformats.org/officeDocument/2006/relationships" r:embed="rId894"/>
        <a:stretch>
          <a:fillRect/>
        </a:stretch>
      </xdr:blipFill>
      <xdr:spPr>
        <a:xfrm>
          <a:off x="9525" y="34403665"/>
          <a:ext cx="2127250" cy="871220"/>
        </a:xfrm>
        <a:prstGeom prst="rect">
          <a:avLst/>
        </a:prstGeom>
        <a:noFill/>
        <a:ln w="9525">
          <a:noFill/>
        </a:ln>
      </xdr:spPr>
    </xdr:pic>
    <xdr:clientData/>
  </xdr:twoCellAnchor>
  <xdr:twoCellAnchor editAs="oneCell">
    <xdr:from>
      <xdr:col>0</xdr:col>
      <xdr:colOff>38100</xdr:colOff>
      <xdr:row>24</xdr:row>
      <xdr:rowOff>38100</xdr:rowOff>
    </xdr:from>
    <xdr:to>
      <xdr:col>0</xdr:col>
      <xdr:colOff>2101850</xdr:colOff>
      <xdr:row>24</xdr:row>
      <xdr:rowOff>1559560</xdr:rowOff>
    </xdr:to>
    <xdr:pic>
      <xdr:nvPicPr>
        <xdr:cNvPr id="449" name="图片 448">
          <a:extLst>
            <a:ext uri="{FF2B5EF4-FFF2-40B4-BE49-F238E27FC236}">
              <a16:creationId xmlns:a16="http://schemas.microsoft.com/office/drawing/2014/main" id="{00000000-0008-0000-4400-0000C1010000}"/>
            </a:ext>
          </a:extLst>
        </xdr:cNvPr>
        <xdr:cNvPicPr>
          <a:picLocks noChangeAspect="1"/>
        </xdr:cNvPicPr>
      </xdr:nvPicPr>
      <xdr:blipFill>
        <a:blip xmlns:r="http://schemas.openxmlformats.org/officeDocument/2006/relationships" r:embed="rId895"/>
        <a:stretch>
          <a:fillRect/>
        </a:stretch>
      </xdr:blipFill>
      <xdr:spPr>
        <a:xfrm>
          <a:off x="38100" y="36208970"/>
          <a:ext cx="2063750" cy="1521460"/>
        </a:xfrm>
        <a:prstGeom prst="rect">
          <a:avLst/>
        </a:prstGeom>
        <a:noFill/>
        <a:ln w="9525">
          <a:noFill/>
        </a:ln>
      </xdr:spPr>
    </xdr:pic>
    <xdr:clientData/>
  </xdr:twoCellAnchor>
  <xdr:twoCellAnchor editAs="oneCell">
    <xdr:from>
      <xdr:col>0</xdr:col>
      <xdr:colOff>38100</xdr:colOff>
      <xdr:row>25</xdr:row>
      <xdr:rowOff>60325</xdr:rowOff>
    </xdr:from>
    <xdr:to>
      <xdr:col>0</xdr:col>
      <xdr:colOff>2094230</xdr:colOff>
      <xdr:row>25</xdr:row>
      <xdr:rowOff>1567180</xdr:rowOff>
    </xdr:to>
    <xdr:pic>
      <xdr:nvPicPr>
        <xdr:cNvPr id="450" name="图片 449">
          <a:extLst>
            <a:ext uri="{FF2B5EF4-FFF2-40B4-BE49-F238E27FC236}">
              <a16:creationId xmlns:a16="http://schemas.microsoft.com/office/drawing/2014/main" id="{00000000-0008-0000-4400-0000C2010000}"/>
            </a:ext>
          </a:extLst>
        </xdr:cNvPr>
        <xdr:cNvPicPr>
          <a:picLocks noChangeAspect="1"/>
        </xdr:cNvPicPr>
      </xdr:nvPicPr>
      <xdr:blipFill>
        <a:blip xmlns:r="http://schemas.openxmlformats.org/officeDocument/2006/relationships" r:embed="rId896"/>
        <a:stretch>
          <a:fillRect/>
        </a:stretch>
      </xdr:blipFill>
      <xdr:spPr>
        <a:xfrm>
          <a:off x="38100" y="37882195"/>
          <a:ext cx="2056130" cy="1506855"/>
        </a:xfrm>
        <a:prstGeom prst="rect">
          <a:avLst/>
        </a:prstGeom>
        <a:noFill/>
        <a:ln w="9525">
          <a:noFill/>
        </a:ln>
      </xdr:spPr>
    </xdr:pic>
    <xdr:clientData/>
  </xdr:twoCellAnchor>
  <xdr:twoCellAnchor editAs="oneCell">
    <xdr:from>
      <xdr:col>0</xdr:col>
      <xdr:colOff>132715</xdr:colOff>
      <xdr:row>26</xdr:row>
      <xdr:rowOff>41275</xdr:rowOff>
    </xdr:from>
    <xdr:to>
      <xdr:col>0</xdr:col>
      <xdr:colOff>2020570</xdr:colOff>
      <xdr:row>26</xdr:row>
      <xdr:rowOff>1441450</xdr:rowOff>
    </xdr:to>
    <xdr:pic>
      <xdr:nvPicPr>
        <xdr:cNvPr id="973" name="图片 972">
          <a:extLst>
            <a:ext uri="{FF2B5EF4-FFF2-40B4-BE49-F238E27FC236}">
              <a16:creationId xmlns:a16="http://schemas.microsoft.com/office/drawing/2014/main" id="{00000000-0008-0000-4400-0000CD030000}"/>
            </a:ext>
          </a:extLst>
        </xdr:cNvPr>
        <xdr:cNvPicPr>
          <a:picLocks noChangeAspect="1"/>
        </xdr:cNvPicPr>
      </xdr:nvPicPr>
      <xdr:blipFill>
        <a:blip xmlns:r="http://schemas.openxmlformats.org/officeDocument/2006/relationships" r:embed="rId897"/>
        <a:stretch>
          <a:fillRect/>
        </a:stretch>
      </xdr:blipFill>
      <xdr:spPr>
        <a:xfrm>
          <a:off x="132715" y="39514145"/>
          <a:ext cx="1887855" cy="1400175"/>
        </a:xfrm>
        <a:prstGeom prst="rect">
          <a:avLst/>
        </a:prstGeom>
        <a:noFill/>
        <a:ln w="9525">
          <a:noFill/>
        </a:ln>
      </xdr:spPr>
    </xdr:pic>
    <xdr:clientData/>
  </xdr:twoCellAnchor>
  <xdr:twoCellAnchor editAs="oneCell">
    <xdr:from>
      <xdr:col>0</xdr:col>
      <xdr:colOff>123190</xdr:colOff>
      <xdr:row>27</xdr:row>
      <xdr:rowOff>66675</xdr:rowOff>
    </xdr:from>
    <xdr:to>
      <xdr:col>0</xdr:col>
      <xdr:colOff>1939925</xdr:colOff>
      <xdr:row>27</xdr:row>
      <xdr:rowOff>1459865</xdr:rowOff>
    </xdr:to>
    <xdr:pic>
      <xdr:nvPicPr>
        <xdr:cNvPr id="974" name="图片 973">
          <a:extLst>
            <a:ext uri="{FF2B5EF4-FFF2-40B4-BE49-F238E27FC236}">
              <a16:creationId xmlns:a16="http://schemas.microsoft.com/office/drawing/2014/main" id="{00000000-0008-0000-4400-0000CE030000}"/>
            </a:ext>
          </a:extLst>
        </xdr:cNvPr>
        <xdr:cNvPicPr>
          <a:picLocks noChangeAspect="1"/>
        </xdr:cNvPicPr>
      </xdr:nvPicPr>
      <xdr:blipFill>
        <a:blip xmlns:r="http://schemas.openxmlformats.org/officeDocument/2006/relationships" r:embed="rId898"/>
        <a:stretch>
          <a:fillRect/>
        </a:stretch>
      </xdr:blipFill>
      <xdr:spPr>
        <a:xfrm>
          <a:off x="123190" y="41025445"/>
          <a:ext cx="1816735" cy="1393190"/>
        </a:xfrm>
        <a:prstGeom prst="rect">
          <a:avLst/>
        </a:prstGeom>
        <a:noFill/>
        <a:ln w="9525">
          <a:noFill/>
        </a:ln>
      </xdr:spPr>
    </xdr:pic>
    <xdr:clientData/>
  </xdr:twoCellAnchor>
  <xdr:twoCellAnchor editAs="oneCell">
    <xdr:from>
      <xdr:col>0</xdr:col>
      <xdr:colOff>200025</xdr:colOff>
      <xdr:row>40</xdr:row>
      <xdr:rowOff>38100</xdr:rowOff>
    </xdr:from>
    <xdr:to>
      <xdr:col>0</xdr:col>
      <xdr:colOff>1885950</xdr:colOff>
      <xdr:row>40</xdr:row>
      <xdr:rowOff>1546860</xdr:rowOff>
    </xdr:to>
    <xdr:pic>
      <xdr:nvPicPr>
        <xdr:cNvPr id="27" name="图片 26">
          <a:extLst>
            <a:ext uri="{FF2B5EF4-FFF2-40B4-BE49-F238E27FC236}">
              <a16:creationId xmlns:a16="http://schemas.microsoft.com/office/drawing/2014/main" id="{00000000-0008-0000-4400-00001B000000}"/>
            </a:ext>
          </a:extLst>
        </xdr:cNvPr>
        <xdr:cNvPicPr>
          <a:picLocks noChangeAspect="1"/>
        </xdr:cNvPicPr>
      </xdr:nvPicPr>
      <xdr:blipFill>
        <a:blip xmlns:r="http://schemas.openxmlformats.org/officeDocument/2006/relationships" r:embed="rId899"/>
        <a:stretch>
          <a:fillRect/>
        </a:stretch>
      </xdr:blipFill>
      <xdr:spPr>
        <a:xfrm>
          <a:off x="200025" y="61227970"/>
          <a:ext cx="1685925" cy="1508760"/>
        </a:xfrm>
        <a:prstGeom prst="rect">
          <a:avLst/>
        </a:prstGeom>
        <a:noFill/>
        <a:ln w="9525">
          <a:noFill/>
        </a:ln>
      </xdr:spPr>
    </xdr:pic>
    <xdr:clientData/>
  </xdr:twoCellAnchor>
  <xdr:twoCellAnchor editAs="oneCell">
    <xdr:from>
      <xdr:col>0</xdr:col>
      <xdr:colOff>295275</xdr:colOff>
      <xdr:row>41</xdr:row>
      <xdr:rowOff>57150</xdr:rowOff>
    </xdr:from>
    <xdr:to>
      <xdr:col>0</xdr:col>
      <xdr:colOff>1933575</xdr:colOff>
      <xdr:row>41</xdr:row>
      <xdr:rowOff>1518285</xdr:rowOff>
    </xdr:to>
    <xdr:pic>
      <xdr:nvPicPr>
        <xdr:cNvPr id="28" name="图片 27">
          <a:extLst>
            <a:ext uri="{FF2B5EF4-FFF2-40B4-BE49-F238E27FC236}">
              <a16:creationId xmlns:a16="http://schemas.microsoft.com/office/drawing/2014/main" id="{00000000-0008-0000-4400-00001C000000}"/>
            </a:ext>
          </a:extLst>
        </xdr:cNvPr>
        <xdr:cNvPicPr>
          <a:picLocks noChangeAspect="1"/>
        </xdr:cNvPicPr>
      </xdr:nvPicPr>
      <xdr:blipFill>
        <a:blip xmlns:r="http://schemas.openxmlformats.org/officeDocument/2006/relationships" r:embed="rId900"/>
        <a:stretch>
          <a:fillRect/>
        </a:stretch>
      </xdr:blipFill>
      <xdr:spPr>
        <a:xfrm>
          <a:off x="295275" y="62809120"/>
          <a:ext cx="1638300" cy="1461135"/>
        </a:xfrm>
        <a:prstGeom prst="rect">
          <a:avLst/>
        </a:prstGeom>
        <a:noFill/>
        <a:ln w="9525">
          <a:noFill/>
        </a:ln>
      </xdr:spPr>
    </xdr:pic>
    <xdr:clientData/>
  </xdr:twoCellAnchor>
  <xdr:twoCellAnchor editAs="oneCell">
    <xdr:from>
      <xdr:col>0</xdr:col>
      <xdr:colOff>142875</xdr:colOff>
      <xdr:row>48</xdr:row>
      <xdr:rowOff>38100</xdr:rowOff>
    </xdr:from>
    <xdr:to>
      <xdr:col>0</xdr:col>
      <xdr:colOff>1943100</xdr:colOff>
      <xdr:row>48</xdr:row>
      <xdr:rowOff>1481455</xdr:rowOff>
    </xdr:to>
    <xdr:pic>
      <xdr:nvPicPr>
        <xdr:cNvPr id="357" name="图片 356">
          <a:extLst>
            <a:ext uri="{FF2B5EF4-FFF2-40B4-BE49-F238E27FC236}">
              <a16:creationId xmlns:a16="http://schemas.microsoft.com/office/drawing/2014/main" id="{00000000-0008-0000-4400-000065010000}"/>
            </a:ext>
          </a:extLst>
        </xdr:cNvPr>
        <xdr:cNvPicPr>
          <a:picLocks noChangeAspect="1"/>
        </xdr:cNvPicPr>
      </xdr:nvPicPr>
      <xdr:blipFill>
        <a:blip xmlns:r="http://schemas.openxmlformats.org/officeDocument/2006/relationships" r:embed="rId901"/>
        <a:stretch>
          <a:fillRect/>
        </a:stretch>
      </xdr:blipFill>
      <xdr:spPr>
        <a:xfrm>
          <a:off x="142875" y="73724770"/>
          <a:ext cx="1800225" cy="1443355"/>
        </a:xfrm>
        <a:prstGeom prst="rect">
          <a:avLst/>
        </a:prstGeom>
        <a:noFill/>
        <a:ln w="9525">
          <a:noFill/>
        </a:ln>
      </xdr:spPr>
    </xdr:pic>
    <xdr:clientData/>
  </xdr:twoCellAnchor>
  <xdr:twoCellAnchor editAs="oneCell">
    <xdr:from>
      <xdr:col>0</xdr:col>
      <xdr:colOff>352425</xdr:colOff>
      <xdr:row>49</xdr:row>
      <xdr:rowOff>47625</xdr:rowOff>
    </xdr:from>
    <xdr:to>
      <xdr:col>0</xdr:col>
      <xdr:colOff>1934210</xdr:colOff>
      <xdr:row>49</xdr:row>
      <xdr:rowOff>1535430</xdr:rowOff>
    </xdr:to>
    <xdr:pic>
      <xdr:nvPicPr>
        <xdr:cNvPr id="411" name="图片 410">
          <a:extLst>
            <a:ext uri="{FF2B5EF4-FFF2-40B4-BE49-F238E27FC236}">
              <a16:creationId xmlns:a16="http://schemas.microsoft.com/office/drawing/2014/main" id="{00000000-0008-0000-4400-00009B010000}"/>
            </a:ext>
          </a:extLst>
        </xdr:cNvPr>
        <xdr:cNvPicPr>
          <a:picLocks noChangeAspect="1"/>
        </xdr:cNvPicPr>
      </xdr:nvPicPr>
      <xdr:blipFill>
        <a:blip xmlns:r="http://schemas.openxmlformats.org/officeDocument/2006/relationships" r:embed="rId902"/>
        <a:stretch>
          <a:fillRect/>
        </a:stretch>
      </xdr:blipFill>
      <xdr:spPr>
        <a:xfrm>
          <a:off x="352425" y="75296395"/>
          <a:ext cx="1581785" cy="1487805"/>
        </a:xfrm>
        <a:prstGeom prst="rect">
          <a:avLst/>
        </a:prstGeom>
        <a:noFill/>
        <a:ln w="9525">
          <a:noFill/>
        </a:ln>
      </xdr:spPr>
    </xdr:pic>
    <xdr:clientData/>
  </xdr:twoCellAnchor>
  <xdr:twoCellAnchor editAs="oneCell">
    <xdr:from>
      <xdr:col>0</xdr:col>
      <xdr:colOff>276225</xdr:colOff>
      <xdr:row>50</xdr:row>
      <xdr:rowOff>76200</xdr:rowOff>
    </xdr:from>
    <xdr:to>
      <xdr:col>0</xdr:col>
      <xdr:colOff>2000885</xdr:colOff>
      <xdr:row>50</xdr:row>
      <xdr:rowOff>1520825</xdr:rowOff>
    </xdr:to>
    <xdr:pic>
      <xdr:nvPicPr>
        <xdr:cNvPr id="451" name="图片 450">
          <a:extLst>
            <a:ext uri="{FF2B5EF4-FFF2-40B4-BE49-F238E27FC236}">
              <a16:creationId xmlns:a16="http://schemas.microsoft.com/office/drawing/2014/main" id="{00000000-0008-0000-4400-0000C3010000}"/>
            </a:ext>
          </a:extLst>
        </xdr:cNvPr>
        <xdr:cNvPicPr>
          <a:picLocks noChangeAspect="1"/>
        </xdr:cNvPicPr>
      </xdr:nvPicPr>
      <xdr:blipFill>
        <a:blip xmlns:r="http://schemas.openxmlformats.org/officeDocument/2006/relationships" r:embed="rId903"/>
        <a:stretch>
          <a:fillRect/>
        </a:stretch>
      </xdr:blipFill>
      <xdr:spPr>
        <a:xfrm>
          <a:off x="276225" y="76887070"/>
          <a:ext cx="1724660" cy="1444625"/>
        </a:xfrm>
        <a:prstGeom prst="rect">
          <a:avLst/>
        </a:prstGeom>
        <a:noFill/>
        <a:ln w="9525">
          <a:noFill/>
        </a:ln>
      </xdr:spPr>
    </xdr:pic>
    <xdr:clientData/>
  </xdr:twoCellAnchor>
  <xdr:twoCellAnchor editAs="oneCell">
    <xdr:from>
      <xdr:col>0</xdr:col>
      <xdr:colOff>171450</xdr:colOff>
      <xdr:row>54</xdr:row>
      <xdr:rowOff>57150</xdr:rowOff>
    </xdr:from>
    <xdr:to>
      <xdr:col>0</xdr:col>
      <xdr:colOff>2166620</xdr:colOff>
      <xdr:row>54</xdr:row>
      <xdr:rowOff>1491615</xdr:rowOff>
    </xdr:to>
    <xdr:pic>
      <xdr:nvPicPr>
        <xdr:cNvPr id="524" name="图片 523">
          <a:extLst>
            <a:ext uri="{FF2B5EF4-FFF2-40B4-BE49-F238E27FC236}">
              <a16:creationId xmlns:a16="http://schemas.microsoft.com/office/drawing/2014/main" id="{00000000-0008-0000-4400-00000C020000}"/>
            </a:ext>
          </a:extLst>
        </xdr:cNvPr>
        <xdr:cNvPicPr>
          <a:picLocks noChangeAspect="1"/>
        </xdr:cNvPicPr>
      </xdr:nvPicPr>
      <xdr:blipFill>
        <a:blip xmlns:r="http://schemas.openxmlformats.org/officeDocument/2006/relationships" r:embed="rId904"/>
        <a:stretch>
          <a:fillRect/>
        </a:stretch>
      </xdr:blipFill>
      <xdr:spPr>
        <a:xfrm>
          <a:off x="171450" y="83002120"/>
          <a:ext cx="1995170" cy="1434465"/>
        </a:xfrm>
        <a:prstGeom prst="rect">
          <a:avLst/>
        </a:prstGeom>
        <a:noFill/>
        <a:ln w="9525">
          <a:noFill/>
        </a:ln>
      </xdr:spPr>
    </xdr:pic>
    <xdr:clientData/>
  </xdr:twoCellAnchor>
  <xdr:twoCellAnchor editAs="oneCell">
    <xdr:from>
      <xdr:col>0</xdr:col>
      <xdr:colOff>161925</xdr:colOff>
      <xdr:row>53</xdr:row>
      <xdr:rowOff>28575</xdr:rowOff>
    </xdr:from>
    <xdr:to>
      <xdr:col>0</xdr:col>
      <xdr:colOff>2134235</xdr:colOff>
      <xdr:row>53</xdr:row>
      <xdr:rowOff>1459230</xdr:rowOff>
    </xdr:to>
    <xdr:pic>
      <xdr:nvPicPr>
        <xdr:cNvPr id="970" name="图片 969">
          <a:extLst>
            <a:ext uri="{FF2B5EF4-FFF2-40B4-BE49-F238E27FC236}">
              <a16:creationId xmlns:a16="http://schemas.microsoft.com/office/drawing/2014/main" id="{00000000-0008-0000-4400-0000CA030000}"/>
            </a:ext>
          </a:extLst>
        </xdr:cNvPr>
        <xdr:cNvPicPr>
          <a:picLocks noChangeAspect="1"/>
        </xdr:cNvPicPr>
      </xdr:nvPicPr>
      <xdr:blipFill>
        <a:blip xmlns:r="http://schemas.openxmlformats.org/officeDocument/2006/relationships" r:embed="rId905"/>
        <a:stretch>
          <a:fillRect/>
        </a:stretch>
      </xdr:blipFill>
      <xdr:spPr>
        <a:xfrm>
          <a:off x="161925" y="81449545"/>
          <a:ext cx="1972310" cy="1430655"/>
        </a:xfrm>
        <a:prstGeom prst="rect">
          <a:avLst/>
        </a:prstGeom>
        <a:noFill/>
        <a:ln w="9525">
          <a:noFill/>
        </a:ln>
      </xdr:spPr>
    </xdr:pic>
    <xdr:clientData/>
  </xdr:twoCellAnchor>
  <xdr:twoCellAnchor editAs="oneCell">
    <xdr:from>
      <xdr:col>0</xdr:col>
      <xdr:colOff>142240</xdr:colOff>
      <xdr:row>52</xdr:row>
      <xdr:rowOff>48260</xdr:rowOff>
    </xdr:from>
    <xdr:to>
      <xdr:col>0</xdr:col>
      <xdr:colOff>2136140</xdr:colOff>
      <xdr:row>52</xdr:row>
      <xdr:rowOff>1476375</xdr:rowOff>
    </xdr:to>
    <xdr:pic>
      <xdr:nvPicPr>
        <xdr:cNvPr id="971" name="图片 970">
          <a:extLst>
            <a:ext uri="{FF2B5EF4-FFF2-40B4-BE49-F238E27FC236}">
              <a16:creationId xmlns:a16="http://schemas.microsoft.com/office/drawing/2014/main" id="{00000000-0008-0000-4400-0000CB030000}"/>
            </a:ext>
          </a:extLst>
        </xdr:cNvPr>
        <xdr:cNvPicPr>
          <a:picLocks noChangeAspect="1"/>
        </xdr:cNvPicPr>
      </xdr:nvPicPr>
      <xdr:blipFill>
        <a:blip xmlns:r="http://schemas.openxmlformats.org/officeDocument/2006/relationships" r:embed="rId906"/>
        <a:stretch>
          <a:fillRect/>
        </a:stretch>
      </xdr:blipFill>
      <xdr:spPr>
        <a:xfrm>
          <a:off x="142240" y="79945230"/>
          <a:ext cx="1993900" cy="1428115"/>
        </a:xfrm>
        <a:prstGeom prst="rect">
          <a:avLst/>
        </a:prstGeom>
        <a:noFill/>
        <a:ln w="9525">
          <a:noFill/>
        </a:ln>
      </xdr:spPr>
    </xdr:pic>
    <xdr:clientData/>
  </xdr:twoCellAnchor>
  <xdr:twoCellAnchor editAs="oneCell">
    <xdr:from>
      <xdr:col>0</xdr:col>
      <xdr:colOff>342900</xdr:colOff>
      <xdr:row>51</xdr:row>
      <xdr:rowOff>38100</xdr:rowOff>
    </xdr:from>
    <xdr:to>
      <xdr:col>0</xdr:col>
      <xdr:colOff>1921510</xdr:colOff>
      <xdr:row>51</xdr:row>
      <xdr:rowOff>1485900</xdr:rowOff>
    </xdr:to>
    <xdr:pic>
      <xdr:nvPicPr>
        <xdr:cNvPr id="972" name="图片 971">
          <a:extLst>
            <a:ext uri="{FF2B5EF4-FFF2-40B4-BE49-F238E27FC236}">
              <a16:creationId xmlns:a16="http://schemas.microsoft.com/office/drawing/2014/main" id="{00000000-0008-0000-4400-0000CC030000}"/>
            </a:ext>
          </a:extLst>
        </xdr:cNvPr>
        <xdr:cNvPicPr>
          <a:picLocks noChangeAspect="1"/>
        </xdr:cNvPicPr>
      </xdr:nvPicPr>
      <xdr:blipFill>
        <a:blip xmlns:r="http://schemas.openxmlformats.org/officeDocument/2006/relationships" r:embed="rId907"/>
        <a:stretch>
          <a:fillRect/>
        </a:stretch>
      </xdr:blipFill>
      <xdr:spPr>
        <a:xfrm>
          <a:off x="342900" y="78411070"/>
          <a:ext cx="1578610" cy="1447800"/>
        </a:xfrm>
        <a:prstGeom prst="rect">
          <a:avLst/>
        </a:prstGeom>
        <a:noFill/>
        <a:ln w="9525">
          <a:noFill/>
        </a:ln>
      </xdr:spPr>
    </xdr:pic>
    <xdr:clientData/>
  </xdr:twoCellAnchor>
  <xdr:twoCellAnchor editAs="oneCell">
    <xdr:from>
      <xdr:col>0</xdr:col>
      <xdr:colOff>104775</xdr:colOff>
      <xdr:row>55</xdr:row>
      <xdr:rowOff>57150</xdr:rowOff>
    </xdr:from>
    <xdr:to>
      <xdr:col>0</xdr:col>
      <xdr:colOff>2068195</xdr:colOff>
      <xdr:row>55</xdr:row>
      <xdr:rowOff>1505585</xdr:rowOff>
    </xdr:to>
    <xdr:pic>
      <xdr:nvPicPr>
        <xdr:cNvPr id="975" name="图片 974">
          <a:extLst>
            <a:ext uri="{FF2B5EF4-FFF2-40B4-BE49-F238E27FC236}">
              <a16:creationId xmlns:a16="http://schemas.microsoft.com/office/drawing/2014/main" id="{00000000-0008-0000-4400-0000CF030000}"/>
            </a:ext>
          </a:extLst>
        </xdr:cNvPr>
        <xdr:cNvPicPr>
          <a:picLocks noChangeAspect="1"/>
        </xdr:cNvPicPr>
      </xdr:nvPicPr>
      <xdr:blipFill>
        <a:blip xmlns:r="http://schemas.openxmlformats.org/officeDocument/2006/relationships" r:embed="rId908"/>
        <a:stretch>
          <a:fillRect/>
        </a:stretch>
      </xdr:blipFill>
      <xdr:spPr>
        <a:xfrm>
          <a:off x="104775" y="84526120"/>
          <a:ext cx="1963420" cy="1448435"/>
        </a:xfrm>
        <a:prstGeom prst="rect">
          <a:avLst/>
        </a:prstGeom>
        <a:noFill/>
        <a:ln w="9525">
          <a:noFill/>
        </a:ln>
      </xdr:spPr>
    </xdr:pic>
    <xdr:clientData/>
  </xdr:twoCellAnchor>
  <xdr:twoCellAnchor editAs="oneCell">
    <xdr:from>
      <xdr:col>0</xdr:col>
      <xdr:colOff>28575</xdr:colOff>
      <xdr:row>634</xdr:row>
      <xdr:rowOff>390525</xdr:rowOff>
    </xdr:from>
    <xdr:to>
      <xdr:col>0</xdr:col>
      <xdr:colOff>2115185</xdr:colOff>
      <xdr:row>634</xdr:row>
      <xdr:rowOff>1690370</xdr:rowOff>
    </xdr:to>
    <xdr:pic>
      <xdr:nvPicPr>
        <xdr:cNvPr id="978" name="图片 977">
          <a:extLst>
            <a:ext uri="{FF2B5EF4-FFF2-40B4-BE49-F238E27FC236}">
              <a16:creationId xmlns:a16="http://schemas.microsoft.com/office/drawing/2014/main" id="{00000000-0008-0000-4400-0000D2030000}"/>
            </a:ext>
          </a:extLst>
        </xdr:cNvPr>
        <xdr:cNvPicPr>
          <a:picLocks noChangeAspect="1"/>
        </xdr:cNvPicPr>
      </xdr:nvPicPr>
      <xdr:blipFill>
        <a:blip xmlns:r="http://schemas.openxmlformats.org/officeDocument/2006/relationships" r:embed="rId909"/>
        <a:stretch>
          <a:fillRect/>
        </a:stretch>
      </xdr:blipFill>
      <xdr:spPr>
        <a:xfrm>
          <a:off x="28575" y="1163772120"/>
          <a:ext cx="2086610" cy="1299845"/>
        </a:xfrm>
        <a:prstGeom prst="rect">
          <a:avLst/>
        </a:prstGeom>
        <a:noFill/>
        <a:ln w="9525">
          <a:noFill/>
        </a:ln>
      </xdr:spPr>
    </xdr:pic>
    <xdr:clientData/>
  </xdr:twoCellAnchor>
  <xdr:twoCellAnchor editAs="oneCell">
    <xdr:from>
      <xdr:col>0</xdr:col>
      <xdr:colOff>76200</xdr:colOff>
      <xdr:row>635</xdr:row>
      <xdr:rowOff>323850</xdr:rowOff>
    </xdr:from>
    <xdr:to>
      <xdr:col>0</xdr:col>
      <xdr:colOff>2074545</xdr:colOff>
      <xdr:row>635</xdr:row>
      <xdr:rowOff>1590675</xdr:rowOff>
    </xdr:to>
    <xdr:pic>
      <xdr:nvPicPr>
        <xdr:cNvPr id="979" name="图片 978">
          <a:extLst>
            <a:ext uri="{FF2B5EF4-FFF2-40B4-BE49-F238E27FC236}">
              <a16:creationId xmlns:a16="http://schemas.microsoft.com/office/drawing/2014/main" id="{00000000-0008-0000-4400-0000D3030000}"/>
            </a:ext>
          </a:extLst>
        </xdr:cNvPr>
        <xdr:cNvPicPr>
          <a:picLocks noChangeAspect="1"/>
        </xdr:cNvPicPr>
      </xdr:nvPicPr>
      <xdr:blipFill>
        <a:blip xmlns:r="http://schemas.openxmlformats.org/officeDocument/2006/relationships" r:embed="rId910"/>
        <a:stretch>
          <a:fillRect/>
        </a:stretch>
      </xdr:blipFill>
      <xdr:spPr>
        <a:xfrm>
          <a:off x="76200" y="1165610445"/>
          <a:ext cx="1998345" cy="1266825"/>
        </a:xfrm>
        <a:prstGeom prst="rect">
          <a:avLst/>
        </a:prstGeom>
        <a:noFill/>
        <a:ln w="9525">
          <a:noFill/>
        </a:ln>
      </xdr:spPr>
    </xdr:pic>
    <xdr:clientData/>
  </xdr:twoCellAnchor>
  <xdr:twoCellAnchor editAs="oneCell">
    <xdr:from>
      <xdr:col>0</xdr:col>
      <xdr:colOff>38100</xdr:colOff>
      <xdr:row>636</xdr:row>
      <xdr:rowOff>371475</xdr:rowOff>
    </xdr:from>
    <xdr:to>
      <xdr:col>0</xdr:col>
      <xdr:colOff>2115185</xdr:colOff>
      <xdr:row>636</xdr:row>
      <xdr:rowOff>1698625</xdr:rowOff>
    </xdr:to>
    <xdr:pic>
      <xdr:nvPicPr>
        <xdr:cNvPr id="980" name="图片 979">
          <a:extLst>
            <a:ext uri="{FF2B5EF4-FFF2-40B4-BE49-F238E27FC236}">
              <a16:creationId xmlns:a16="http://schemas.microsoft.com/office/drawing/2014/main" id="{00000000-0008-0000-4400-0000D4030000}"/>
            </a:ext>
          </a:extLst>
        </xdr:cNvPr>
        <xdr:cNvPicPr>
          <a:picLocks noChangeAspect="1"/>
        </xdr:cNvPicPr>
      </xdr:nvPicPr>
      <xdr:blipFill>
        <a:blip xmlns:r="http://schemas.openxmlformats.org/officeDocument/2006/relationships" r:embed="rId911"/>
        <a:stretch>
          <a:fillRect/>
        </a:stretch>
      </xdr:blipFill>
      <xdr:spPr>
        <a:xfrm>
          <a:off x="38100" y="1167563070"/>
          <a:ext cx="2077085" cy="1327150"/>
        </a:xfrm>
        <a:prstGeom prst="rect">
          <a:avLst/>
        </a:prstGeom>
        <a:noFill/>
        <a:ln w="9525">
          <a:noFill/>
        </a:ln>
      </xdr:spPr>
    </xdr:pic>
    <xdr:clientData/>
  </xdr:twoCellAnchor>
  <xdr:twoCellAnchor editAs="oneCell">
    <xdr:from>
      <xdr:col>0</xdr:col>
      <xdr:colOff>47625</xdr:colOff>
      <xdr:row>637</xdr:row>
      <xdr:rowOff>371475</xdr:rowOff>
    </xdr:from>
    <xdr:to>
      <xdr:col>0</xdr:col>
      <xdr:colOff>2087245</xdr:colOff>
      <xdr:row>637</xdr:row>
      <xdr:rowOff>1651635</xdr:rowOff>
    </xdr:to>
    <xdr:pic>
      <xdr:nvPicPr>
        <xdr:cNvPr id="981" name="图片 980">
          <a:extLst>
            <a:ext uri="{FF2B5EF4-FFF2-40B4-BE49-F238E27FC236}">
              <a16:creationId xmlns:a16="http://schemas.microsoft.com/office/drawing/2014/main" id="{00000000-0008-0000-4400-0000D5030000}"/>
            </a:ext>
          </a:extLst>
        </xdr:cNvPr>
        <xdr:cNvPicPr>
          <a:picLocks noChangeAspect="1"/>
        </xdr:cNvPicPr>
      </xdr:nvPicPr>
      <xdr:blipFill>
        <a:blip xmlns:r="http://schemas.openxmlformats.org/officeDocument/2006/relationships" r:embed="rId912"/>
        <a:stretch>
          <a:fillRect/>
        </a:stretch>
      </xdr:blipFill>
      <xdr:spPr>
        <a:xfrm>
          <a:off x="47625" y="1169468070"/>
          <a:ext cx="2039620" cy="1280160"/>
        </a:xfrm>
        <a:prstGeom prst="rect">
          <a:avLst/>
        </a:prstGeom>
        <a:noFill/>
        <a:ln w="9525">
          <a:noFill/>
        </a:ln>
      </xdr:spPr>
    </xdr:pic>
    <xdr:clientData/>
  </xdr:twoCellAnchor>
  <xdr:twoCellAnchor editAs="oneCell">
    <xdr:from>
      <xdr:col>0</xdr:col>
      <xdr:colOff>635</xdr:colOff>
      <xdr:row>638</xdr:row>
      <xdr:rowOff>257175</xdr:rowOff>
    </xdr:from>
    <xdr:to>
      <xdr:col>0</xdr:col>
      <xdr:colOff>2085340</xdr:colOff>
      <xdr:row>638</xdr:row>
      <xdr:rowOff>1590040</xdr:rowOff>
    </xdr:to>
    <xdr:pic>
      <xdr:nvPicPr>
        <xdr:cNvPr id="982" name="图片 981">
          <a:extLst>
            <a:ext uri="{FF2B5EF4-FFF2-40B4-BE49-F238E27FC236}">
              <a16:creationId xmlns:a16="http://schemas.microsoft.com/office/drawing/2014/main" id="{00000000-0008-0000-4400-0000D6030000}"/>
            </a:ext>
          </a:extLst>
        </xdr:cNvPr>
        <xdr:cNvPicPr>
          <a:picLocks noChangeAspect="1"/>
        </xdr:cNvPicPr>
      </xdr:nvPicPr>
      <xdr:blipFill>
        <a:blip xmlns:r="http://schemas.openxmlformats.org/officeDocument/2006/relationships" r:embed="rId913"/>
        <a:stretch>
          <a:fillRect/>
        </a:stretch>
      </xdr:blipFill>
      <xdr:spPr>
        <a:xfrm>
          <a:off x="635" y="1171258770"/>
          <a:ext cx="2084705" cy="1332865"/>
        </a:xfrm>
        <a:prstGeom prst="rect">
          <a:avLst/>
        </a:prstGeom>
        <a:noFill/>
        <a:ln w="9525">
          <a:noFill/>
        </a:ln>
      </xdr:spPr>
    </xdr:pic>
    <xdr:clientData/>
  </xdr:twoCellAnchor>
  <xdr:twoCellAnchor editAs="oneCell">
    <xdr:from>
      <xdr:col>0</xdr:col>
      <xdr:colOff>66675</xdr:colOff>
      <xdr:row>639</xdr:row>
      <xdr:rowOff>266700</xdr:rowOff>
    </xdr:from>
    <xdr:to>
      <xdr:col>0</xdr:col>
      <xdr:colOff>2125345</xdr:colOff>
      <xdr:row>639</xdr:row>
      <xdr:rowOff>1624330</xdr:rowOff>
    </xdr:to>
    <xdr:pic>
      <xdr:nvPicPr>
        <xdr:cNvPr id="985" name="图片 984">
          <a:extLst>
            <a:ext uri="{FF2B5EF4-FFF2-40B4-BE49-F238E27FC236}">
              <a16:creationId xmlns:a16="http://schemas.microsoft.com/office/drawing/2014/main" id="{00000000-0008-0000-4400-0000D9030000}"/>
            </a:ext>
          </a:extLst>
        </xdr:cNvPr>
        <xdr:cNvPicPr>
          <a:picLocks noChangeAspect="1"/>
        </xdr:cNvPicPr>
      </xdr:nvPicPr>
      <xdr:blipFill>
        <a:blip xmlns:r="http://schemas.openxmlformats.org/officeDocument/2006/relationships" r:embed="rId914"/>
        <a:stretch>
          <a:fillRect/>
        </a:stretch>
      </xdr:blipFill>
      <xdr:spPr>
        <a:xfrm>
          <a:off x="66675" y="1173173295"/>
          <a:ext cx="2058670" cy="1357630"/>
        </a:xfrm>
        <a:prstGeom prst="rect">
          <a:avLst/>
        </a:prstGeom>
        <a:noFill/>
        <a:ln w="9525">
          <a:noFill/>
        </a:ln>
      </xdr:spPr>
    </xdr:pic>
    <xdr:clientData/>
  </xdr:twoCellAnchor>
  <xdr:twoCellAnchor editAs="oneCell">
    <xdr:from>
      <xdr:col>0</xdr:col>
      <xdr:colOff>9525</xdr:colOff>
      <xdr:row>640</xdr:row>
      <xdr:rowOff>266065</xdr:rowOff>
    </xdr:from>
    <xdr:to>
      <xdr:col>0</xdr:col>
      <xdr:colOff>2114550</xdr:colOff>
      <xdr:row>640</xdr:row>
      <xdr:rowOff>1425575</xdr:rowOff>
    </xdr:to>
    <xdr:pic>
      <xdr:nvPicPr>
        <xdr:cNvPr id="986" name="图片 985">
          <a:extLst>
            <a:ext uri="{FF2B5EF4-FFF2-40B4-BE49-F238E27FC236}">
              <a16:creationId xmlns:a16="http://schemas.microsoft.com/office/drawing/2014/main" id="{00000000-0008-0000-4400-0000DA030000}"/>
            </a:ext>
          </a:extLst>
        </xdr:cNvPr>
        <xdr:cNvPicPr>
          <a:picLocks noChangeAspect="1"/>
        </xdr:cNvPicPr>
      </xdr:nvPicPr>
      <xdr:blipFill>
        <a:blip xmlns:r="http://schemas.openxmlformats.org/officeDocument/2006/relationships" r:embed="rId915"/>
        <a:stretch>
          <a:fillRect/>
        </a:stretch>
      </xdr:blipFill>
      <xdr:spPr>
        <a:xfrm>
          <a:off x="9525" y="1175077660"/>
          <a:ext cx="2105025" cy="1159510"/>
        </a:xfrm>
        <a:prstGeom prst="rect">
          <a:avLst/>
        </a:prstGeom>
        <a:noFill/>
        <a:ln w="9525">
          <a:noFill/>
        </a:ln>
      </xdr:spPr>
    </xdr:pic>
    <xdr:clientData/>
  </xdr:twoCellAnchor>
  <xdr:twoCellAnchor editAs="oneCell">
    <xdr:from>
      <xdr:col>0</xdr:col>
      <xdr:colOff>95250</xdr:colOff>
      <xdr:row>641</xdr:row>
      <xdr:rowOff>47625</xdr:rowOff>
    </xdr:from>
    <xdr:to>
      <xdr:col>0</xdr:col>
      <xdr:colOff>2085975</xdr:colOff>
      <xdr:row>641</xdr:row>
      <xdr:rowOff>1852295</xdr:rowOff>
    </xdr:to>
    <xdr:pic>
      <xdr:nvPicPr>
        <xdr:cNvPr id="987" name="图片 986">
          <a:extLst>
            <a:ext uri="{FF2B5EF4-FFF2-40B4-BE49-F238E27FC236}">
              <a16:creationId xmlns:a16="http://schemas.microsoft.com/office/drawing/2014/main" id="{00000000-0008-0000-4400-0000DB030000}"/>
            </a:ext>
          </a:extLst>
        </xdr:cNvPr>
        <xdr:cNvPicPr>
          <a:picLocks noChangeAspect="1"/>
        </xdr:cNvPicPr>
      </xdr:nvPicPr>
      <xdr:blipFill>
        <a:blip xmlns:r="http://schemas.openxmlformats.org/officeDocument/2006/relationships" r:embed="rId916"/>
        <a:stretch>
          <a:fillRect/>
        </a:stretch>
      </xdr:blipFill>
      <xdr:spPr>
        <a:xfrm>
          <a:off x="95250" y="1176764220"/>
          <a:ext cx="1990725" cy="1804670"/>
        </a:xfrm>
        <a:prstGeom prst="rect">
          <a:avLst/>
        </a:prstGeom>
        <a:noFill/>
        <a:ln w="9525">
          <a:noFill/>
        </a:ln>
      </xdr:spPr>
    </xdr:pic>
    <xdr:clientData/>
  </xdr:twoCellAnchor>
  <xdr:twoCellAnchor editAs="oneCell">
    <xdr:from>
      <xdr:col>0</xdr:col>
      <xdr:colOff>104140</xdr:colOff>
      <xdr:row>642</xdr:row>
      <xdr:rowOff>28575</xdr:rowOff>
    </xdr:from>
    <xdr:to>
      <xdr:col>0</xdr:col>
      <xdr:colOff>2066290</xdr:colOff>
      <xdr:row>642</xdr:row>
      <xdr:rowOff>1854200</xdr:rowOff>
    </xdr:to>
    <xdr:pic>
      <xdr:nvPicPr>
        <xdr:cNvPr id="988" name="图片 987">
          <a:extLst>
            <a:ext uri="{FF2B5EF4-FFF2-40B4-BE49-F238E27FC236}">
              <a16:creationId xmlns:a16="http://schemas.microsoft.com/office/drawing/2014/main" id="{00000000-0008-0000-4400-0000DC030000}"/>
            </a:ext>
          </a:extLst>
        </xdr:cNvPr>
        <xdr:cNvPicPr>
          <a:picLocks noChangeAspect="1"/>
        </xdr:cNvPicPr>
      </xdr:nvPicPr>
      <xdr:blipFill>
        <a:blip xmlns:r="http://schemas.openxmlformats.org/officeDocument/2006/relationships" r:embed="rId917"/>
        <a:stretch>
          <a:fillRect/>
        </a:stretch>
      </xdr:blipFill>
      <xdr:spPr>
        <a:xfrm>
          <a:off x="104140" y="1178650170"/>
          <a:ext cx="1962150" cy="1825625"/>
        </a:xfrm>
        <a:prstGeom prst="rect">
          <a:avLst/>
        </a:prstGeom>
        <a:noFill/>
        <a:ln w="9525">
          <a:noFill/>
        </a:ln>
      </xdr:spPr>
    </xdr:pic>
    <xdr:clientData/>
  </xdr:twoCellAnchor>
  <xdr:twoCellAnchor editAs="oneCell">
    <xdr:from>
      <xdr:col>0</xdr:col>
      <xdr:colOff>26035</xdr:colOff>
      <xdr:row>326</xdr:row>
      <xdr:rowOff>229235</xdr:rowOff>
    </xdr:from>
    <xdr:to>
      <xdr:col>0</xdr:col>
      <xdr:colOff>2141220</xdr:colOff>
      <xdr:row>326</xdr:row>
      <xdr:rowOff>1722120</xdr:rowOff>
    </xdr:to>
    <xdr:pic>
      <xdr:nvPicPr>
        <xdr:cNvPr id="976" name="图片 975">
          <a:extLst>
            <a:ext uri="{FF2B5EF4-FFF2-40B4-BE49-F238E27FC236}">
              <a16:creationId xmlns:a16="http://schemas.microsoft.com/office/drawing/2014/main" id="{00000000-0008-0000-4400-0000D0030000}"/>
            </a:ext>
          </a:extLst>
        </xdr:cNvPr>
        <xdr:cNvPicPr>
          <a:picLocks noChangeAspect="1"/>
        </xdr:cNvPicPr>
      </xdr:nvPicPr>
      <xdr:blipFill>
        <a:blip xmlns:r="http://schemas.openxmlformats.org/officeDocument/2006/relationships" r:embed="rId918"/>
        <a:srcRect l="9494" t="13111" r="12154" b="3917"/>
        <a:stretch>
          <a:fillRect/>
        </a:stretch>
      </xdr:blipFill>
      <xdr:spPr>
        <a:xfrm>
          <a:off x="26035" y="577772530"/>
          <a:ext cx="2115185" cy="1492885"/>
        </a:xfrm>
        <a:prstGeom prst="rect">
          <a:avLst/>
        </a:prstGeom>
        <a:noFill/>
        <a:ln w="9525">
          <a:noFill/>
        </a:ln>
      </xdr:spPr>
    </xdr:pic>
    <xdr:clientData/>
  </xdr:twoCellAnchor>
  <xdr:twoCellAnchor editAs="oneCell">
    <xdr:from>
      <xdr:col>0</xdr:col>
      <xdr:colOff>34925</xdr:colOff>
      <xdr:row>327</xdr:row>
      <xdr:rowOff>147320</xdr:rowOff>
    </xdr:from>
    <xdr:to>
      <xdr:col>0</xdr:col>
      <xdr:colOff>2141855</xdr:colOff>
      <xdr:row>327</xdr:row>
      <xdr:rowOff>1563370</xdr:rowOff>
    </xdr:to>
    <xdr:pic>
      <xdr:nvPicPr>
        <xdr:cNvPr id="983" name="图片 982">
          <a:extLst>
            <a:ext uri="{FF2B5EF4-FFF2-40B4-BE49-F238E27FC236}">
              <a16:creationId xmlns:a16="http://schemas.microsoft.com/office/drawing/2014/main" id="{00000000-0008-0000-4400-0000D7030000}"/>
            </a:ext>
          </a:extLst>
        </xdr:cNvPr>
        <xdr:cNvPicPr>
          <a:picLocks noChangeAspect="1"/>
        </xdr:cNvPicPr>
      </xdr:nvPicPr>
      <xdr:blipFill>
        <a:blip xmlns:r="http://schemas.openxmlformats.org/officeDocument/2006/relationships" r:embed="rId919"/>
        <a:stretch>
          <a:fillRect/>
        </a:stretch>
      </xdr:blipFill>
      <xdr:spPr>
        <a:xfrm>
          <a:off x="34925" y="579595615"/>
          <a:ext cx="2106930" cy="1416050"/>
        </a:xfrm>
        <a:prstGeom prst="rect">
          <a:avLst/>
        </a:prstGeom>
        <a:noFill/>
        <a:ln w="9525">
          <a:noFill/>
        </a:ln>
      </xdr:spPr>
    </xdr:pic>
    <xdr:clientData/>
  </xdr:twoCellAnchor>
  <xdr:twoCellAnchor editAs="oneCell">
    <xdr:from>
      <xdr:col>0</xdr:col>
      <xdr:colOff>71120</xdr:colOff>
      <xdr:row>329</xdr:row>
      <xdr:rowOff>114935</xdr:rowOff>
    </xdr:from>
    <xdr:to>
      <xdr:col>0</xdr:col>
      <xdr:colOff>2092960</xdr:colOff>
      <xdr:row>329</xdr:row>
      <xdr:rowOff>1543685</xdr:rowOff>
    </xdr:to>
    <xdr:pic>
      <xdr:nvPicPr>
        <xdr:cNvPr id="984" name="图片 983">
          <a:extLst>
            <a:ext uri="{FF2B5EF4-FFF2-40B4-BE49-F238E27FC236}">
              <a16:creationId xmlns:a16="http://schemas.microsoft.com/office/drawing/2014/main" id="{00000000-0008-0000-4400-0000D8030000}"/>
            </a:ext>
          </a:extLst>
        </xdr:cNvPr>
        <xdr:cNvPicPr>
          <a:picLocks noChangeAspect="1"/>
        </xdr:cNvPicPr>
      </xdr:nvPicPr>
      <xdr:blipFill>
        <a:blip xmlns:r="http://schemas.openxmlformats.org/officeDocument/2006/relationships" r:embed="rId920"/>
        <a:srcRect l="10167" t="13545" r="8453"/>
        <a:stretch>
          <a:fillRect/>
        </a:stretch>
      </xdr:blipFill>
      <xdr:spPr>
        <a:xfrm>
          <a:off x="71120" y="583182730"/>
          <a:ext cx="2021840" cy="1428750"/>
        </a:xfrm>
        <a:prstGeom prst="rect">
          <a:avLst/>
        </a:prstGeom>
        <a:noFill/>
        <a:ln w="9525">
          <a:noFill/>
        </a:ln>
      </xdr:spPr>
    </xdr:pic>
    <xdr:clientData/>
  </xdr:twoCellAnchor>
  <xdr:twoCellAnchor editAs="oneCell">
    <xdr:from>
      <xdr:col>0</xdr:col>
      <xdr:colOff>60325</xdr:colOff>
      <xdr:row>328</xdr:row>
      <xdr:rowOff>240030</xdr:rowOff>
    </xdr:from>
    <xdr:to>
      <xdr:col>0</xdr:col>
      <xdr:colOff>2123440</xdr:colOff>
      <xdr:row>328</xdr:row>
      <xdr:rowOff>1641475</xdr:rowOff>
    </xdr:to>
    <xdr:pic>
      <xdr:nvPicPr>
        <xdr:cNvPr id="989" name="图片 988">
          <a:extLst>
            <a:ext uri="{FF2B5EF4-FFF2-40B4-BE49-F238E27FC236}">
              <a16:creationId xmlns:a16="http://schemas.microsoft.com/office/drawing/2014/main" id="{00000000-0008-0000-4400-0000DD030000}"/>
            </a:ext>
          </a:extLst>
        </xdr:cNvPr>
        <xdr:cNvPicPr>
          <a:picLocks noChangeAspect="1"/>
        </xdr:cNvPicPr>
      </xdr:nvPicPr>
      <xdr:blipFill>
        <a:blip xmlns:r="http://schemas.openxmlformats.org/officeDocument/2006/relationships" r:embed="rId921"/>
        <a:srcRect l="3611" t="8901" r="4100"/>
        <a:stretch>
          <a:fillRect/>
        </a:stretch>
      </xdr:blipFill>
      <xdr:spPr>
        <a:xfrm>
          <a:off x="60325" y="581593325"/>
          <a:ext cx="2063115" cy="1401445"/>
        </a:xfrm>
        <a:prstGeom prst="rect">
          <a:avLst/>
        </a:prstGeom>
        <a:noFill/>
        <a:ln w="9525">
          <a:noFill/>
        </a:ln>
      </xdr:spPr>
    </xdr:pic>
    <xdr:clientData/>
  </xdr:twoCellAnchor>
  <xdr:twoCellAnchor editAs="oneCell">
    <xdr:from>
      <xdr:col>0</xdr:col>
      <xdr:colOff>69215</xdr:colOff>
      <xdr:row>330</xdr:row>
      <xdr:rowOff>116205</xdr:rowOff>
    </xdr:from>
    <xdr:to>
      <xdr:col>0</xdr:col>
      <xdr:colOff>2119630</xdr:colOff>
      <xdr:row>330</xdr:row>
      <xdr:rowOff>1567180</xdr:rowOff>
    </xdr:to>
    <xdr:pic>
      <xdr:nvPicPr>
        <xdr:cNvPr id="990" name="图片 989">
          <a:extLst>
            <a:ext uri="{FF2B5EF4-FFF2-40B4-BE49-F238E27FC236}">
              <a16:creationId xmlns:a16="http://schemas.microsoft.com/office/drawing/2014/main" id="{00000000-0008-0000-4400-0000DE030000}"/>
            </a:ext>
          </a:extLst>
        </xdr:cNvPr>
        <xdr:cNvPicPr>
          <a:picLocks noChangeAspect="1"/>
        </xdr:cNvPicPr>
      </xdr:nvPicPr>
      <xdr:blipFill>
        <a:blip xmlns:r="http://schemas.openxmlformats.org/officeDocument/2006/relationships" r:embed="rId922"/>
        <a:srcRect l="11068" t="13917" r="7812"/>
        <a:stretch>
          <a:fillRect/>
        </a:stretch>
      </xdr:blipFill>
      <xdr:spPr>
        <a:xfrm>
          <a:off x="69215" y="584898500"/>
          <a:ext cx="2050415" cy="1450975"/>
        </a:xfrm>
        <a:prstGeom prst="rect">
          <a:avLst/>
        </a:prstGeom>
        <a:noFill/>
        <a:ln w="9525">
          <a:noFill/>
        </a:ln>
      </xdr:spPr>
    </xdr:pic>
    <xdr:clientData/>
  </xdr:twoCellAnchor>
  <xdr:twoCellAnchor editAs="oneCell">
    <xdr:from>
      <xdr:col>0</xdr:col>
      <xdr:colOff>225425</xdr:colOff>
      <xdr:row>337</xdr:row>
      <xdr:rowOff>50800</xdr:rowOff>
    </xdr:from>
    <xdr:to>
      <xdr:col>0</xdr:col>
      <xdr:colOff>1960880</xdr:colOff>
      <xdr:row>337</xdr:row>
      <xdr:rowOff>1849755</xdr:rowOff>
    </xdr:to>
    <xdr:pic>
      <xdr:nvPicPr>
        <xdr:cNvPr id="991" name="图片 990">
          <a:extLst>
            <a:ext uri="{FF2B5EF4-FFF2-40B4-BE49-F238E27FC236}">
              <a16:creationId xmlns:a16="http://schemas.microsoft.com/office/drawing/2014/main" id="{00000000-0008-0000-4400-0000DF030000}"/>
            </a:ext>
          </a:extLst>
        </xdr:cNvPr>
        <xdr:cNvPicPr>
          <a:picLocks noChangeAspect="1"/>
        </xdr:cNvPicPr>
      </xdr:nvPicPr>
      <xdr:blipFill>
        <a:blip xmlns:r="http://schemas.openxmlformats.org/officeDocument/2006/relationships" r:embed="rId923"/>
        <a:stretch>
          <a:fillRect/>
        </a:stretch>
      </xdr:blipFill>
      <xdr:spPr>
        <a:xfrm>
          <a:off x="225425" y="597748995"/>
          <a:ext cx="1735455" cy="1798955"/>
        </a:xfrm>
        <a:prstGeom prst="rect">
          <a:avLst/>
        </a:prstGeom>
        <a:noFill/>
        <a:ln w="9525">
          <a:noFill/>
        </a:ln>
      </xdr:spPr>
    </xdr:pic>
    <xdr:clientData/>
  </xdr:twoCellAnchor>
  <xdr:twoCellAnchor editAs="oneCell">
    <xdr:from>
      <xdr:col>0</xdr:col>
      <xdr:colOff>114300</xdr:colOff>
      <xdr:row>151</xdr:row>
      <xdr:rowOff>349250</xdr:rowOff>
    </xdr:from>
    <xdr:to>
      <xdr:col>0</xdr:col>
      <xdr:colOff>2129155</xdr:colOff>
      <xdr:row>151</xdr:row>
      <xdr:rowOff>1593850</xdr:rowOff>
    </xdr:to>
    <xdr:pic>
      <xdr:nvPicPr>
        <xdr:cNvPr id="176" name="图片 175">
          <a:extLst>
            <a:ext uri="{FF2B5EF4-FFF2-40B4-BE49-F238E27FC236}">
              <a16:creationId xmlns:a16="http://schemas.microsoft.com/office/drawing/2014/main" id="{00000000-0008-0000-4400-0000B0000000}"/>
            </a:ext>
          </a:extLst>
        </xdr:cNvPr>
        <xdr:cNvPicPr>
          <a:picLocks noChangeAspect="1"/>
        </xdr:cNvPicPr>
      </xdr:nvPicPr>
      <xdr:blipFill>
        <a:blip xmlns:r="http://schemas.openxmlformats.org/officeDocument/2006/relationships" r:embed="rId924"/>
        <a:srcRect l="1809"/>
        <a:stretch>
          <a:fillRect/>
        </a:stretch>
      </xdr:blipFill>
      <xdr:spPr>
        <a:xfrm>
          <a:off x="114300" y="246320945"/>
          <a:ext cx="2014855" cy="1244600"/>
        </a:xfrm>
        <a:prstGeom prst="rect">
          <a:avLst/>
        </a:prstGeom>
        <a:noFill/>
        <a:ln w="9525">
          <a:noFill/>
        </a:ln>
      </xdr:spPr>
    </xdr:pic>
    <xdr:clientData/>
  </xdr:twoCellAnchor>
  <xdr:twoCellAnchor editAs="oneCell">
    <xdr:from>
      <xdr:col>0</xdr:col>
      <xdr:colOff>257175</xdr:colOff>
      <xdr:row>3</xdr:row>
      <xdr:rowOff>76200</xdr:rowOff>
    </xdr:from>
    <xdr:to>
      <xdr:col>0</xdr:col>
      <xdr:colOff>1934210</xdr:colOff>
      <xdr:row>3</xdr:row>
      <xdr:rowOff>1602105</xdr:rowOff>
    </xdr:to>
    <xdr:pic>
      <xdr:nvPicPr>
        <xdr:cNvPr id="178" name="图片 177">
          <a:extLst>
            <a:ext uri="{FF2B5EF4-FFF2-40B4-BE49-F238E27FC236}">
              <a16:creationId xmlns:a16="http://schemas.microsoft.com/office/drawing/2014/main" id="{00000000-0008-0000-4400-0000B2000000}"/>
            </a:ext>
          </a:extLst>
        </xdr:cNvPr>
        <xdr:cNvPicPr>
          <a:picLocks noChangeAspect="1"/>
        </xdr:cNvPicPr>
      </xdr:nvPicPr>
      <xdr:blipFill>
        <a:blip xmlns:r="http://schemas.openxmlformats.org/officeDocument/2006/relationships" r:embed="rId925"/>
        <a:stretch>
          <a:fillRect/>
        </a:stretch>
      </xdr:blipFill>
      <xdr:spPr>
        <a:xfrm>
          <a:off x="257175" y="1715770"/>
          <a:ext cx="1677035" cy="1525905"/>
        </a:xfrm>
        <a:prstGeom prst="rect">
          <a:avLst/>
        </a:prstGeom>
        <a:noFill/>
        <a:ln w="9525">
          <a:noFill/>
        </a:ln>
      </xdr:spPr>
    </xdr:pic>
    <xdr:clientData/>
  </xdr:twoCellAnchor>
  <xdr:twoCellAnchor editAs="oneCell">
    <xdr:from>
      <xdr:col>0</xdr:col>
      <xdr:colOff>267335</xdr:colOff>
      <xdr:row>4</xdr:row>
      <xdr:rowOff>41275</xdr:rowOff>
    </xdr:from>
    <xdr:to>
      <xdr:col>0</xdr:col>
      <xdr:colOff>1915160</xdr:colOff>
      <xdr:row>4</xdr:row>
      <xdr:rowOff>1679575</xdr:rowOff>
    </xdr:to>
    <xdr:pic>
      <xdr:nvPicPr>
        <xdr:cNvPr id="179" name="图片 178">
          <a:extLst>
            <a:ext uri="{FF2B5EF4-FFF2-40B4-BE49-F238E27FC236}">
              <a16:creationId xmlns:a16="http://schemas.microsoft.com/office/drawing/2014/main" id="{00000000-0008-0000-4400-0000B3000000}"/>
            </a:ext>
          </a:extLst>
        </xdr:cNvPr>
        <xdr:cNvPicPr>
          <a:picLocks noChangeAspect="1"/>
        </xdr:cNvPicPr>
      </xdr:nvPicPr>
      <xdr:blipFill>
        <a:blip xmlns:r="http://schemas.openxmlformats.org/officeDocument/2006/relationships" r:embed="rId926"/>
        <a:stretch>
          <a:fillRect/>
        </a:stretch>
      </xdr:blipFill>
      <xdr:spPr>
        <a:xfrm>
          <a:off x="267335" y="3395345"/>
          <a:ext cx="1647825" cy="1638300"/>
        </a:xfrm>
        <a:prstGeom prst="rect">
          <a:avLst/>
        </a:prstGeom>
        <a:noFill/>
        <a:ln w="9525">
          <a:noFill/>
        </a:ln>
      </xdr:spPr>
    </xdr:pic>
    <xdr:clientData/>
  </xdr:twoCellAnchor>
  <xdr:twoCellAnchor editAs="oneCell">
    <xdr:from>
      <xdr:col>0</xdr:col>
      <xdr:colOff>242570</xdr:colOff>
      <xdr:row>5</xdr:row>
      <xdr:rowOff>46355</xdr:rowOff>
    </xdr:from>
    <xdr:to>
      <xdr:col>0</xdr:col>
      <xdr:colOff>1931670</xdr:colOff>
      <xdr:row>5</xdr:row>
      <xdr:rowOff>1489075</xdr:rowOff>
    </xdr:to>
    <xdr:pic>
      <xdr:nvPicPr>
        <xdr:cNvPr id="185" name="图片 184">
          <a:extLst>
            <a:ext uri="{FF2B5EF4-FFF2-40B4-BE49-F238E27FC236}">
              <a16:creationId xmlns:a16="http://schemas.microsoft.com/office/drawing/2014/main" id="{00000000-0008-0000-4400-0000B9000000}"/>
            </a:ext>
          </a:extLst>
        </xdr:cNvPr>
        <xdr:cNvPicPr>
          <a:picLocks noChangeAspect="1"/>
        </xdr:cNvPicPr>
      </xdr:nvPicPr>
      <xdr:blipFill>
        <a:blip xmlns:r="http://schemas.openxmlformats.org/officeDocument/2006/relationships" r:embed="rId927"/>
        <a:stretch>
          <a:fillRect/>
        </a:stretch>
      </xdr:blipFill>
      <xdr:spPr>
        <a:xfrm>
          <a:off x="242570" y="5114925"/>
          <a:ext cx="1689100" cy="1442720"/>
        </a:xfrm>
        <a:prstGeom prst="rect">
          <a:avLst/>
        </a:prstGeom>
        <a:noFill/>
        <a:ln w="9525">
          <a:noFill/>
        </a:ln>
      </xdr:spPr>
    </xdr:pic>
    <xdr:clientData/>
  </xdr:twoCellAnchor>
  <xdr:twoCellAnchor editAs="oneCell">
    <xdr:from>
      <xdr:col>0</xdr:col>
      <xdr:colOff>179070</xdr:colOff>
      <xdr:row>6</xdr:row>
      <xdr:rowOff>38100</xdr:rowOff>
    </xdr:from>
    <xdr:to>
      <xdr:col>0</xdr:col>
      <xdr:colOff>1922780</xdr:colOff>
      <xdr:row>6</xdr:row>
      <xdr:rowOff>1500505</xdr:rowOff>
    </xdr:to>
    <xdr:pic>
      <xdr:nvPicPr>
        <xdr:cNvPr id="186" name="图片 185">
          <a:extLst>
            <a:ext uri="{FF2B5EF4-FFF2-40B4-BE49-F238E27FC236}">
              <a16:creationId xmlns:a16="http://schemas.microsoft.com/office/drawing/2014/main" id="{00000000-0008-0000-4400-0000BA000000}"/>
            </a:ext>
          </a:extLst>
        </xdr:cNvPr>
        <xdr:cNvPicPr>
          <a:picLocks noChangeAspect="1"/>
        </xdr:cNvPicPr>
      </xdr:nvPicPr>
      <xdr:blipFill>
        <a:blip xmlns:r="http://schemas.openxmlformats.org/officeDocument/2006/relationships" r:embed="rId928"/>
        <a:stretch>
          <a:fillRect/>
        </a:stretch>
      </xdr:blipFill>
      <xdr:spPr>
        <a:xfrm>
          <a:off x="179070" y="6668770"/>
          <a:ext cx="1743710" cy="1462405"/>
        </a:xfrm>
        <a:prstGeom prst="rect">
          <a:avLst/>
        </a:prstGeom>
        <a:noFill/>
        <a:ln w="9525">
          <a:noFill/>
        </a:ln>
      </xdr:spPr>
    </xdr:pic>
    <xdr:clientData/>
  </xdr:twoCellAnchor>
  <xdr:twoCellAnchor editAs="oneCell">
    <xdr:from>
      <xdr:col>0</xdr:col>
      <xdr:colOff>152400</xdr:colOff>
      <xdr:row>8</xdr:row>
      <xdr:rowOff>47625</xdr:rowOff>
    </xdr:from>
    <xdr:to>
      <xdr:col>0</xdr:col>
      <xdr:colOff>1957705</xdr:colOff>
      <xdr:row>8</xdr:row>
      <xdr:rowOff>1485900</xdr:rowOff>
    </xdr:to>
    <xdr:pic>
      <xdr:nvPicPr>
        <xdr:cNvPr id="9" name="图片 8">
          <a:extLst>
            <a:ext uri="{FF2B5EF4-FFF2-40B4-BE49-F238E27FC236}">
              <a16:creationId xmlns:a16="http://schemas.microsoft.com/office/drawing/2014/main" id="{00000000-0008-0000-4400-000009000000}"/>
            </a:ext>
          </a:extLst>
        </xdr:cNvPr>
        <xdr:cNvPicPr>
          <a:picLocks noChangeAspect="1"/>
        </xdr:cNvPicPr>
      </xdr:nvPicPr>
      <xdr:blipFill>
        <a:blip xmlns:r="http://schemas.openxmlformats.org/officeDocument/2006/relationships" r:embed="rId929"/>
        <a:stretch>
          <a:fillRect/>
        </a:stretch>
      </xdr:blipFill>
      <xdr:spPr>
        <a:xfrm>
          <a:off x="152400" y="9802495"/>
          <a:ext cx="1805305" cy="1438275"/>
        </a:xfrm>
        <a:prstGeom prst="rect">
          <a:avLst/>
        </a:prstGeom>
        <a:noFill/>
        <a:ln w="9525">
          <a:noFill/>
        </a:ln>
      </xdr:spPr>
    </xdr:pic>
    <xdr:clientData/>
  </xdr:twoCellAnchor>
  <xdr:twoCellAnchor editAs="oneCell">
    <xdr:from>
      <xdr:col>0</xdr:col>
      <xdr:colOff>152400</xdr:colOff>
      <xdr:row>9</xdr:row>
      <xdr:rowOff>53975</xdr:rowOff>
    </xdr:from>
    <xdr:to>
      <xdr:col>0</xdr:col>
      <xdr:colOff>1924685</xdr:colOff>
      <xdr:row>9</xdr:row>
      <xdr:rowOff>1470660</xdr:rowOff>
    </xdr:to>
    <xdr:pic>
      <xdr:nvPicPr>
        <xdr:cNvPr id="184" name="图片 183">
          <a:extLst>
            <a:ext uri="{FF2B5EF4-FFF2-40B4-BE49-F238E27FC236}">
              <a16:creationId xmlns:a16="http://schemas.microsoft.com/office/drawing/2014/main" id="{00000000-0008-0000-4400-0000B8000000}"/>
            </a:ext>
          </a:extLst>
        </xdr:cNvPr>
        <xdr:cNvPicPr>
          <a:picLocks noChangeAspect="1"/>
        </xdr:cNvPicPr>
      </xdr:nvPicPr>
      <xdr:blipFill>
        <a:blip xmlns:r="http://schemas.openxmlformats.org/officeDocument/2006/relationships" r:embed="rId930"/>
        <a:stretch>
          <a:fillRect/>
        </a:stretch>
      </xdr:blipFill>
      <xdr:spPr>
        <a:xfrm>
          <a:off x="152400" y="11370945"/>
          <a:ext cx="1772285" cy="1416685"/>
        </a:xfrm>
        <a:prstGeom prst="rect">
          <a:avLst/>
        </a:prstGeom>
        <a:noFill/>
        <a:ln w="9525">
          <a:noFill/>
        </a:ln>
      </xdr:spPr>
    </xdr:pic>
    <xdr:clientData/>
  </xdr:twoCellAnchor>
  <xdr:twoCellAnchor editAs="oneCell">
    <xdr:from>
      <xdr:col>0</xdr:col>
      <xdr:colOff>180975</xdr:colOff>
      <xdr:row>7</xdr:row>
      <xdr:rowOff>38100</xdr:rowOff>
    </xdr:from>
    <xdr:to>
      <xdr:col>0</xdr:col>
      <xdr:colOff>1972945</xdr:colOff>
      <xdr:row>7</xdr:row>
      <xdr:rowOff>1489075</xdr:rowOff>
    </xdr:to>
    <xdr:pic>
      <xdr:nvPicPr>
        <xdr:cNvPr id="188" name="图片 187">
          <a:extLst>
            <a:ext uri="{FF2B5EF4-FFF2-40B4-BE49-F238E27FC236}">
              <a16:creationId xmlns:a16="http://schemas.microsoft.com/office/drawing/2014/main" id="{00000000-0008-0000-4400-0000BC000000}"/>
            </a:ext>
          </a:extLst>
        </xdr:cNvPr>
        <xdr:cNvPicPr>
          <a:picLocks noChangeAspect="1"/>
        </xdr:cNvPicPr>
      </xdr:nvPicPr>
      <xdr:blipFill>
        <a:blip xmlns:r="http://schemas.openxmlformats.org/officeDocument/2006/relationships" r:embed="rId931"/>
        <a:stretch>
          <a:fillRect/>
        </a:stretch>
      </xdr:blipFill>
      <xdr:spPr>
        <a:xfrm>
          <a:off x="180975" y="8230870"/>
          <a:ext cx="1791970" cy="1450975"/>
        </a:xfrm>
        <a:prstGeom prst="rect">
          <a:avLst/>
        </a:prstGeom>
        <a:noFill/>
        <a:ln w="9525">
          <a:noFill/>
        </a:ln>
      </xdr:spPr>
    </xdr:pic>
    <xdr:clientData/>
  </xdr:twoCellAnchor>
  <xdr:twoCellAnchor editAs="oneCell">
    <xdr:from>
      <xdr:col>0</xdr:col>
      <xdr:colOff>57785</xdr:colOff>
      <xdr:row>12</xdr:row>
      <xdr:rowOff>41275</xdr:rowOff>
    </xdr:from>
    <xdr:to>
      <xdr:col>0</xdr:col>
      <xdr:colOff>2072005</xdr:colOff>
      <xdr:row>12</xdr:row>
      <xdr:rowOff>1507490</xdr:rowOff>
    </xdr:to>
    <xdr:pic>
      <xdr:nvPicPr>
        <xdr:cNvPr id="559" name="图片 558">
          <a:extLst>
            <a:ext uri="{FF2B5EF4-FFF2-40B4-BE49-F238E27FC236}">
              <a16:creationId xmlns:a16="http://schemas.microsoft.com/office/drawing/2014/main" id="{00000000-0008-0000-4400-00002F020000}"/>
            </a:ext>
          </a:extLst>
        </xdr:cNvPr>
        <xdr:cNvPicPr>
          <a:picLocks noChangeAspect="1"/>
        </xdr:cNvPicPr>
      </xdr:nvPicPr>
      <xdr:blipFill>
        <a:blip xmlns:r="http://schemas.openxmlformats.org/officeDocument/2006/relationships" r:embed="rId932"/>
        <a:stretch>
          <a:fillRect/>
        </a:stretch>
      </xdr:blipFill>
      <xdr:spPr>
        <a:xfrm>
          <a:off x="57785" y="16501745"/>
          <a:ext cx="2014220" cy="1466215"/>
        </a:xfrm>
        <a:prstGeom prst="rect">
          <a:avLst/>
        </a:prstGeom>
        <a:noFill/>
        <a:ln w="9525">
          <a:noFill/>
        </a:ln>
      </xdr:spPr>
    </xdr:pic>
    <xdr:clientData/>
  </xdr:twoCellAnchor>
  <xdr:twoCellAnchor editAs="oneCell">
    <xdr:from>
      <xdr:col>0</xdr:col>
      <xdr:colOff>34925</xdr:colOff>
      <xdr:row>10</xdr:row>
      <xdr:rowOff>139700</xdr:rowOff>
    </xdr:from>
    <xdr:to>
      <xdr:col>0</xdr:col>
      <xdr:colOff>2150110</xdr:colOff>
      <xdr:row>10</xdr:row>
      <xdr:rowOff>1672590</xdr:rowOff>
    </xdr:to>
    <xdr:pic>
      <xdr:nvPicPr>
        <xdr:cNvPr id="562" name="图片 561">
          <a:extLst>
            <a:ext uri="{FF2B5EF4-FFF2-40B4-BE49-F238E27FC236}">
              <a16:creationId xmlns:a16="http://schemas.microsoft.com/office/drawing/2014/main" id="{00000000-0008-0000-4400-000032020000}"/>
            </a:ext>
          </a:extLst>
        </xdr:cNvPr>
        <xdr:cNvPicPr>
          <a:picLocks noChangeAspect="1"/>
        </xdr:cNvPicPr>
      </xdr:nvPicPr>
      <xdr:blipFill>
        <a:blip xmlns:r="http://schemas.openxmlformats.org/officeDocument/2006/relationships" r:embed="rId933"/>
        <a:stretch>
          <a:fillRect/>
        </a:stretch>
      </xdr:blipFill>
      <xdr:spPr>
        <a:xfrm>
          <a:off x="34925" y="13018770"/>
          <a:ext cx="2115185" cy="1532890"/>
        </a:xfrm>
        <a:prstGeom prst="rect">
          <a:avLst/>
        </a:prstGeom>
        <a:noFill/>
        <a:ln w="9525">
          <a:noFill/>
        </a:ln>
      </xdr:spPr>
    </xdr:pic>
    <xdr:clientData/>
  </xdr:twoCellAnchor>
  <xdr:twoCellAnchor editAs="oneCell">
    <xdr:from>
      <xdr:col>0</xdr:col>
      <xdr:colOff>22225</xdr:colOff>
      <xdr:row>11</xdr:row>
      <xdr:rowOff>203200</xdr:rowOff>
    </xdr:from>
    <xdr:to>
      <xdr:col>0</xdr:col>
      <xdr:colOff>2146935</xdr:colOff>
      <xdr:row>11</xdr:row>
      <xdr:rowOff>1698625</xdr:rowOff>
    </xdr:to>
    <xdr:pic>
      <xdr:nvPicPr>
        <xdr:cNvPr id="977" name="图片 976">
          <a:extLst>
            <a:ext uri="{FF2B5EF4-FFF2-40B4-BE49-F238E27FC236}">
              <a16:creationId xmlns:a16="http://schemas.microsoft.com/office/drawing/2014/main" id="{00000000-0008-0000-4400-0000D1030000}"/>
            </a:ext>
          </a:extLst>
        </xdr:cNvPr>
        <xdr:cNvPicPr>
          <a:picLocks noChangeAspect="1"/>
        </xdr:cNvPicPr>
      </xdr:nvPicPr>
      <xdr:blipFill>
        <a:blip xmlns:r="http://schemas.openxmlformats.org/officeDocument/2006/relationships" r:embed="rId934"/>
        <a:stretch>
          <a:fillRect/>
        </a:stretch>
      </xdr:blipFill>
      <xdr:spPr>
        <a:xfrm>
          <a:off x="22225" y="14872970"/>
          <a:ext cx="2124710" cy="1495425"/>
        </a:xfrm>
        <a:prstGeom prst="rect">
          <a:avLst/>
        </a:prstGeom>
        <a:noFill/>
        <a:ln w="9525">
          <a:noFill/>
        </a:ln>
      </xdr:spPr>
    </xdr:pic>
    <xdr:clientData/>
  </xdr:twoCellAnchor>
  <xdr:twoCellAnchor editAs="oneCell">
    <xdr:from>
      <xdr:col>0</xdr:col>
      <xdr:colOff>53975</xdr:colOff>
      <xdr:row>13</xdr:row>
      <xdr:rowOff>76200</xdr:rowOff>
    </xdr:from>
    <xdr:to>
      <xdr:col>0</xdr:col>
      <xdr:colOff>2115185</xdr:colOff>
      <xdr:row>13</xdr:row>
      <xdr:rowOff>1536065</xdr:rowOff>
    </xdr:to>
    <xdr:pic>
      <xdr:nvPicPr>
        <xdr:cNvPr id="992" name="图片 991">
          <a:extLst>
            <a:ext uri="{FF2B5EF4-FFF2-40B4-BE49-F238E27FC236}">
              <a16:creationId xmlns:a16="http://schemas.microsoft.com/office/drawing/2014/main" id="{00000000-0008-0000-4400-0000E0030000}"/>
            </a:ext>
          </a:extLst>
        </xdr:cNvPr>
        <xdr:cNvPicPr>
          <a:picLocks noChangeAspect="1"/>
        </xdr:cNvPicPr>
      </xdr:nvPicPr>
      <xdr:blipFill>
        <a:blip xmlns:r="http://schemas.openxmlformats.org/officeDocument/2006/relationships" r:embed="rId935"/>
        <a:stretch>
          <a:fillRect/>
        </a:stretch>
      </xdr:blipFill>
      <xdr:spPr>
        <a:xfrm>
          <a:off x="53975" y="18174970"/>
          <a:ext cx="2061210" cy="1459865"/>
        </a:xfrm>
        <a:prstGeom prst="rect">
          <a:avLst/>
        </a:prstGeom>
        <a:noFill/>
        <a:ln w="9525">
          <a:noFill/>
        </a:ln>
      </xdr:spPr>
    </xdr:pic>
    <xdr:clientData/>
  </xdr:twoCellAnchor>
  <xdr:twoCellAnchor editAs="oneCell">
    <xdr:from>
      <xdr:col>0</xdr:col>
      <xdr:colOff>37465</xdr:colOff>
      <xdr:row>14</xdr:row>
      <xdr:rowOff>114300</xdr:rowOff>
    </xdr:from>
    <xdr:to>
      <xdr:col>0</xdr:col>
      <xdr:colOff>2132965</xdr:colOff>
      <xdr:row>14</xdr:row>
      <xdr:rowOff>1524000</xdr:rowOff>
    </xdr:to>
    <xdr:pic>
      <xdr:nvPicPr>
        <xdr:cNvPr id="993" name="图片 992">
          <a:extLst>
            <a:ext uri="{FF2B5EF4-FFF2-40B4-BE49-F238E27FC236}">
              <a16:creationId xmlns:a16="http://schemas.microsoft.com/office/drawing/2014/main" id="{00000000-0008-0000-4400-0000E1030000}"/>
            </a:ext>
          </a:extLst>
        </xdr:cNvPr>
        <xdr:cNvPicPr>
          <a:picLocks noChangeAspect="1"/>
        </xdr:cNvPicPr>
      </xdr:nvPicPr>
      <xdr:blipFill>
        <a:blip xmlns:r="http://schemas.openxmlformats.org/officeDocument/2006/relationships" r:embed="rId936"/>
        <a:stretch>
          <a:fillRect/>
        </a:stretch>
      </xdr:blipFill>
      <xdr:spPr>
        <a:xfrm>
          <a:off x="37465" y="19902170"/>
          <a:ext cx="2095500" cy="1409700"/>
        </a:xfrm>
        <a:prstGeom prst="rect">
          <a:avLst/>
        </a:prstGeom>
        <a:noFill/>
        <a:ln w="9525">
          <a:noFill/>
        </a:ln>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5</xdr:col>
      <xdr:colOff>85725</xdr:colOff>
      <xdr:row>4</xdr:row>
      <xdr:rowOff>82550</xdr:rowOff>
    </xdr:from>
    <xdr:to>
      <xdr:col>7</xdr:col>
      <xdr:colOff>666750</xdr:colOff>
      <xdr:row>16</xdr:row>
      <xdr:rowOff>25400</xdr:rowOff>
    </xdr:to>
    <xdr:pic>
      <xdr:nvPicPr>
        <xdr:cNvPr id="8" name="图片 7">
          <a:extLst>
            <a:ext uri="{FF2B5EF4-FFF2-40B4-BE49-F238E27FC236}">
              <a16:creationId xmlns:a16="http://schemas.microsoft.com/office/drawing/2014/main" id="{00000000-0008-0000-4500-000008000000}"/>
            </a:ext>
          </a:extLst>
        </xdr:cNvPr>
        <xdr:cNvPicPr>
          <a:picLocks noChangeAspect="1"/>
        </xdr:cNvPicPr>
      </xdr:nvPicPr>
      <xdr:blipFill>
        <a:blip xmlns:r="http://schemas.openxmlformats.org/officeDocument/2006/relationships" r:embed="rId1"/>
        <a:srcRect t="22238" r="5093" b="4795"/>
        <a:stretch>
          <a:fillRect/>
        </a:stretch>
      </xdr:blipFill>
      <xdr:spPr>
        <a:xfrm>
          <a:off x="3514725" y="768350"/>
          <a:ext cx="1952625" cy="2000250"/>
        </a:xfrm>
        <a:prstGeom prst="rect">
          <a:avLst/>
        </a:prstGeom>
        <a:noFill/>
        <a:ln w="9525">
          <a:noFill/>
        </a:ln>
      </xdr:spPr>
    </xdr:pic>
    <xdr:clientData/>
  </xdr:twoCellAnchor>
  <xdr:twoCellAnchor editAs="oneCell">
    <xdr:from>
      <xdr:col>12</xdr:col>
      <xdr:colOff>447675</xdr:colOff>
      <xdr:row>18</xdr:row>
      <xdr:rowOff>123825</xdr:rowOff>
    </xdr:from>
    <xdr:to>
      <xdr:col>16</xdr:col>
      <xdr:colOff>561975</xdr:colOff>
      <xdr:row>32</xdr:row>
      <xdr:rowOff>38100</xdr:rowOff>
    </xdr:to>
    <xdr:pic>
      <xdr:nvPicPr>
        <xdr:cNvPr id="10" name="图片 9">
          <a:extLst>
            <a:ext uri="{FF2B5EF4-FFF2-40B4-BE49-F238E27FC236}">
              <a16:creationId xmlns:a16="http://schemas.microsoft.com/office/drawing/2014/main" id="{00000000-0008-0000-4500-00000A000000}"/>
            </a:ext>
          </a:extLst>
        </xdr:cNvPr>
        <xdr:cNvPicPr>
          <a:picLocks noChangeAspect="1"/>
        </xdr:cNvPicPr>
      </xdr:nvPicPr>
      <xdr:blipFill>
        <a:blip xmlns:r="http://schemas.openxmlformats.org/officeDocument/2006/relationships" r:embed="rId2"/>
        <a:srcRect l="4938" t="12963" r="2469" b="12037"/>
        <a:stretch>
          <a:fillRect/>
        </a:stretch>
      </xdr:blipFill>
      <xdr:spPr>
        <a:xfrm>
          <a:off x="8677275" y="3209925"/>
          <a:ext cx="2857500" cy="2314575"/>
        </a:xfrm>
        <a:prstGeom prst="rect">
          <a:avLst/>
        </a:prstGeom>
        <a:noFill/>
        <a:ln w="9525">
          <a:noFill/>
        </a:ln>
      </xdr:spPr>
    </xdr:pic>
    <xdr:clientData/>
  </xdr:twoCellAnchor>
</xdr:wsDr>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 /></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 /></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 /></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 /></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 /></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 /></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 /></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 /></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 /></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 /></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 /></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 /></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 /></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 /></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 /></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 /></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 /></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 /></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 /></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 /></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 /></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 /></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 /></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 /></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 /></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 /></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 /></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 /></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 /></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0.xml" /></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1.xml" /></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2.xml" /></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3.xml" /></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4.xml" /></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 /></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 /></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7.xml" /></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8.xml" /></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9.xml" /></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0.xml" /></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1.xml" /></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2.xml" /></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3.xml" /></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4.xml" /></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5.xml" /></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6.xml" /></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7.xml" /></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8.xml" /></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49.xml" /></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0.xml" /></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1.xml" /></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2.xml" /></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3.xml" /></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4.xml" /></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5.xml" /></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6.xml" /></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7.xml" /></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8.xml" /></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59.xml" /></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60.xml" /></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61.xml" /></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2.xml" /></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63.xml" /></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64.xml" /></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65.xml" /></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66.xml" /></Relationships>
</file>

<file path=xl/worksheets/_rels/sheet68.xml.rels><?xml version="1.0" encoding="UTF-8" standalone="yes"?>
<Relationships xmlns="http://schemas.openxmlformats.org/package/2006/relationships"><Relationship Id="rId1" Type="http://schemas.openxmlformats.org/officeDocument/2006/relationships/drawing" Target="../drawings/drawing67.xml" /></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8.xml" /></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69.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3"/>
  <sheetViews>
    <sheetView workbookViewId="0">
      <selection activeCell="D4" sqref="D4"/>
    </sheetView>
  </sheetViews>
  <sheetFormatPr defaultColWidth="9.01171875" defaultRowHeight="15"/>
  <cols>
    <col min="1" max="2" width="19.234375" style="6" customWidth="1"/>
    <col min="3" max="16384" width="9.01171875" style="6"/>
  </cols>
  <sheetData>
    <row r="1" spans="1:2" ht="36" customHeight="1">
      <c r="A1" s="188" t="s">
        <v>0</v>
      </c>
      <c r="B1" s="188">
        <v>5</v>
      </c>
    </row>
    <row r="2" spans="1:2" ht="33" customHeight="1">
      <c r="A2" s="188" t="s">
        <v>1</v>
      </c>
      <c r="B2" s="188">
        <v>6</v>
      </c>
    </row>
    <row r="3" spans="1:2" ht="33" customHeight="1">
      <c r="A3" s="188" t="s">
        <v>2</v>
      </c>
      <c r="B3" s="188">
        <v>18</v>
      </c>
    </row>
    <row r="4" spans="1:2" ht="33" customHeight="1">
      <c r="A4" s="188" t="s">
        <v>3</v>
      </c>
      <c r="B4" s="188">
        <v>10</v>
      </c>
    </row>
    <row r="5" spans="1:2" ht="33" customHeight="1">
      <c r="A5" s="188" t="s">
        <v>4</v>
      </c>
      <c r="B5" s="188">
        <v>15</v>
      </c>
    </row>
    <row r="6" spans="1:2" ht="33" customHeight="1">
      <c r="A6" s="188" t="s">
        <v>4</v>
      </c>
      <c r="B6" s="188">
        <v>7</v>
      </c>
    </row>
    <row r="7" spans="1:2" ht="33" customHeight="1">
      <c r="A7" s="188" t="s">
        <v>5</v>
      </c>
      <c r="B7" s="188">
        <v>6</v>
      </c>
    </row>
    <row r="8" spans="1:2" ht="33" customHeight="1">
      <c r="A8" s="188" t="s">
        <v>6</v>
      </c>
      <c r="B8" s="188">
        <v>10</v>
      </c>
    </row>
    <row r="9" spans="1:2" ht="33" customHeight="1">
      <c r="A9" s="188" t="s">
        <v>7</v>
      </c>
      <c r="B9" s="188">
        <v>14</v>
      </c>
    </row>
    <row r="10" spans="1:2" ht="33" customHeight="1">
      <c r="A10" s="188" t="s">
        <v>8</v>
      </c>
      <c r="B10" s="188">
        <v>10</v>
      </c>
    </row>
    <row r="11" spans="1:2" ht="33" customHeight="1">
      <c r="A11" s="188"/>
      <c r="B11" s="188" t="s">
        <v>9</v>
      </c>
    </row>
    <row r="12" spans="1:2" ht="33" customHeight="1">
      <c r="A12" s="199" t="s">
        <v>10</v>
      </c>
      <c r="B12" s="199"/>
    </row>
    <row r="13" spans="1:2" ht="137.1" customHeight="1">
      <c r="A13" s="200" t="s">
        <v>11</v>
      </c>
      <c r="B13" s="200"/>
    </row>
  </sheetData>
  <mergeCells count="2">
    <mergeCell ref="A12:B12"/>
    <mergeCell ref="A13:B13"/>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O13"/>
  <sheetViews>
    <sheetView workbookViewId="0">
      <pane ySplit="6" topLeftCell="A7" activePane="bottomLeft" state="frozen"/>
      <selection pane="bottomLeft" activeCell="D4" sqref="D4"/>
    </sheetView>
  </sheetViews>
  <sheetFormatPr defaultColWidth="9.01171875" defaultRowHeight="15"/>
  <cols>
    <col min="1" max="1" width="10.35546875" style="6" customWidth="1"/>
    <col min="2" max="2" width="18.4296875" style="6" customWidth="1"/>
    <col min="3" max="3" width="14.52734375" style="6" customWidth="1"/>
    <col min="4" max="4" width="13.98828125" style="6" customWidth="1"/>
    <col min="5" max="7" width="9.01171875" style="6"/>
    <col min="8" max="9" width="12.64453125" style="6" customWidth="1"/>
    <col min="10" max="13" width="9.01171875" style="6"/>
    <col min="14" max="14" width="27.7109375" style="6" customWidth="1"/>
    <col min="15" max="15" width="43.98828125" style="6" customWidth="1"/>
    <col min="16" max="16384" width="9.01171875" style="6"/>
  </cols>
  <sheetData>
    <row r="1" spans="1:15" s="149" customFormat="1" ht="18" customHeight="1">
      <c r="A1" s="201" t="s">
        <v>12</v>
      </c>
      <c r="B1" s="202"/>
      <c r="C1" s="202"/>
      <c r="D1" s="202"/>
      <c r="E1" s="202"/>
      <c r="F1" s="202"/>
      <c r="G1" s="202"/>
      <c r="H1" s="202"/>
      <c r="I1" s="202"/>
      <c r="J1" s="202"/>
      <c r="K1" s="202"/>
      <c r="L1" s="202"/>
      <c r="M1" s="202"/>
      <c r="N1" s="202"/>
    </row>
    <row r="2" spans="1:15" s="148" customFormat="1" ht="18" customHeight="1">
      <c r="A2" s="203" t="s">
        <v>13</v>
      </c>
      <c r="B2" s="204"/>
      <c r="C2" s="204"/>
      <c r="D2" s="204"/>
      <c r="E2" s="204"/>
      <c r="F2" s="204"/>
      <c r="G2" s="204"/>
      <c r="H2" s="204"/>
      <c r="I2" s="204"/>
      <c r="J2" s="204"/>
      <c r="K2" s="204"/>
      <c r="L2" s="204"/>
      <c r="M2" s="204"/>
      <c r="N2" s="204"/>
    </row>
    <row r="3" spans="1:15" s="148" customFormat="1" ht="18" customHeight="1">
      <c r="A3" s="152"/>
      <c r="B3" s="205"/>
      <c r="C3" s="206"/>
      <c r="D3" s="154"/>
      <c r="E3" s="154"/>
      <c r="F3" s="155"/>
      <c r="G3" s="156"/>
      <c r="H3" s="207" t="s">
        <v>14</v>
      </c>
      <c r="I3" s="207"/>
      <c r="J3" s="208" t="s">
        <v>15</v>
      </c>
      <c r="K3" s="208"/>
      <c r="L3" s="208"/>
      <c r="M3" s="157" t="s">
        <v>16</v>
      </c>
      <c r="N3" s="157" t="s">
        <v>17</v>
      </c>
    </row>
    <row r="4" spans="1:15" s="148" customFormat="1" ht="18" customHeight="1">
      <c r="A4" s="152"/>
      <c r="B4" s="205"/>
      <c r="C4" s="206"/>
      <c r="D4" s="154"/>
      <c r="E4" s="154"/>
      <c r="F4" s="155"/>
      <c r="G4" s="156"/>
      <c r="H4" s="207" t="s">
        <v>18</v>
      </c>
      <c r="I4" s="207"/>
      <c r="J4" s="209">
        <v>45310</v>
      </c>
      <c r="K4" s="208"/>
      <c r="L4" s="208"/>
      <c r="M4" s="157" t="s">
        <v>19</v>
      </c>
      <c r="N4" s="157" t="s">
        <v>20</v>
      </c>
    </row>
    <row r="5" spans="1:15" s="2" customFormat="1" ht="30" customHeight="1">
      <c r="A5" s="160" t="s">
        <v>10</v>
      </c>
      <c r="B5" s="160" t="s">
        <v>21</v>
      </c>
      <c r="C5" s="160" t="s">
        <v>22</v>
      </c>
      <c r="D5" s="160" t="s">
        <v>23</v>
      </c>
      <c r="E5" s="160" t="s">
        <v>24</v>
      </c>
      <c r="F5" s="161" t="s">
        <v>25</v>
      </c>
      <c r="G5" s="162" t="s">
        <v>26</v>
      </c>
      <c r="H5" s="160" t="s">
        <v>27</v>
      </c>
      <c r="I5" s="160" t="s">
        <v>28</v>
      </c>
      <c r="J5" s="163" t="s">
        <v>29</v>
      </c>
      <c r="K5" s="160" t="s">
        <v>30</v>
      </c>
      <c r="L5" s="164" t="s">
        <v>31</v>
      </c>
      <c r="M5" s="164" t="s">
        <v>32</v>
      </c>
      <c r="N5" s="164" t="s">
        <v>33</v>
      </c>
    </row>
    <row r="6" spans="1:15" s="3" customFormat="1" ht="30" customHeight="1">
      <c r="A6" s="165" t="s">
        <v>34</v>
      </c>
      <c r="B6" s="165" t="s">
        <v>35</v>
      </c>
      <c r="C6" s="165" t="s">
        <v>36</v>
      </c>
      <c r="D6" s="165" t="s">
        <v>37</v>
      </c>
      <c r="E6" s="165" t="s">
        <v>38</v>
      </c>
      <c r="F6" s="122" t="s">
        <v>39</v>
      </c>
      <c r="G6" s="155" t="s">
        <v>40</v>
      </c>
      <c r="H6" s="165" t="s">
        <v>41</v>
      </c>
      <c r="I6" s="165" t="s">
        <v>42</v>
      </c>
      <c r="J6" s="167" t="s">
        <v>43</v>
      </c>
      <c r="K6" s="168" t="s">
        <v>43</v>
      </c>
      <c r="L6" s="168" t="s">
        <v>44</v>
      </c>
      <c r="M6" s="168" t="s">
        <v>44</v>
      </c>
      <c r="N6" s="169" t="s">
        <v>45</v>
      </c>
    </row>
    <row r="7" spans="1:15" s="4" customFormat="1" ht="101.1" customHeight="1">
      <c r="A7" s="187"/>
      <c r="B7" s="122"/>
      <c r="C7" s="71" t="s">
        <v>46</v>
      </c>
      <c r="D7" s="171" t="s">
        <v>47</v>
      </c>
      <c r="E7" s="172">
        <v>1</v>
      </c>
      <c r="F7" s="173">
        <v>60</v>
      </c>
      <c r="G7" s="174">
        <f t="shared" ref="G7:G9" si="0">F7*E7</f>
        <v>60</v>
      </c>
      <c r="H7" s="175">
        <v>780</v>
      </c>
      <c r="I7" s="176">
        <f t="shared" ref="I7:I9" si="1">G7*H7</f>
        <v>46800</v>
      </c>
      <c r="J7" s="177">
        <v>0.49</v>
      </c>
      <c r="K7" s="178">
        <f t="shared" ref="K7:K9" si="2">F7*J7</f>
        <v>29.4</v>
      </c>
      <c r="L7" s="179">
        <v>31</v>
      </c>
      <c r="M7" s="180">
        <f t="shared" ref="M7:M9" si="3">F7*L7</f>
        <v>1860</v>
      </c>
      <c r="N7" s="181" t="s">
        <v>48</v>
      </c>
      <c r="O7" s="182"/>
    </row>
    <row r="8" spans="1:15" s="4" customFormat="1" ht="101.1" customHeight="1">
      <c r="A8" s="187"/>
      <c r="B8" s="122"/>
      <c r="C8" s="71" t="s">
        <v>49</v>
      </c>
      <c r="D8" s="171" t="s">
        <v>50</v>
      </c>
      <c r="E8" s="172">
        <v>1</v>
      </c>
      <c r="F8" s="173">
        <v>60</v>
      </c>
      <c r="G8" s="174">
        <f t="shared" si="0"/>
        <v>60</v>
      </c>
      <c r="H8" s="175">
        <v>510</v>
      </c>
      <c r="I8" s="176">
        <f t="shared" si="1"/>
        <v>30600</v>
      </c>
      <c r="J8" s="177">
        <v>0.3</v>
      </c>
      <c r="K8" s="178">
        <f t="shared" si="2"/>
        <v>18</v>
      </c>
      <c r="L8" s="179">
        <v>22</v>
      </c>
      <c r="M8" s="180">
        <f t="shared" si="3"/>
        <v>1320</v>
      </c>
      <c r="N8" s="181" t="s">
        <v>48</v>
      </c>
      <c r="O8" s="182"/>
    </row>
    <row r="9" spans="1:15" s="4" customFormat="1" ht="101.1" customHeight="1">
      <c r="A9" s="187"/>
      <c r="B9" s="122"/>
      <c r="C9" s="71" t="s">
        <v>51</v>
      </c>
      <c r="D9" s="171" t="s">
        <v>50</v>
      </c>
      <c r="E9" s="172">
        <v>1</v>
      </c>
      <c r="F9" s="173">
        <v>60</v>
      </c>
      <c r="G9" s="174">
        <f t="shared" si="0"/>
        <v>60</v>
      </c>
      <c r="H9" s="175">
        <v>620</v>
      </c>
      <c r="I9" s="176">
        <f t="shared" si="1"/>
        <v>37200</v>
      </c>
      <c r="J9" s="177">
        <v>0.33</v>
      </c>
      <c r="K9" s="178">
        <f t="shared" si="2"/>
        <v>19.8</v>
      </c>
      <c r="L9" s="179">
        <v>22</v>
      </c>
      <c r="M9" s="180">
        <f t="shared" si="3"/>
        <v>1320</v>
      </c>
      <c r="N9" s="181" t="s">
        <v>48</v>
      </c>
      <c r="O9" s="182"/>
    </row>
    <row r="10" spans="1:15">
      <c r="A10" s="186"/>
      <c r="B10" s="186"/>
      <c r="C10" s="186"/>
      <c r="D10" s="186"/>
      <c r="E10" s="186"/>
      <c r="F10" s="186">
        <f t="shared" ref="F10:M10" si="4">SUM(F7:F9)</f>
        <v>180</v>
      </c>
      <c r="G10" s="186">
        <f t="shared" si="4"/>
        <v>180</v>
      </c>
      <c r="H10" s="186">
        <f t="shared" si="4"/>
        <v>1910</v>
      </c>
      <c r="I10" s="186">
        <f t="shared" si="4"/>
        <v>114600</v>
      </c>
      <c r="J10" s="186">
        <f t="shared" si="4"/>
        <v>1.1200000000000001</v>
      </c>
      <c r="K10" s="186">
        <f t="shared" si="4"/>
        <v>67.2</v>
      </c>
      <c r="L10" s="186">
        <f t="shared" si="4"/>
        <v>75</v>
      </c>
      <c r="M10" s="186">
        <f t="shared" si="4"/>
        <v>4500</v>
      </c>
      <c r="N10" s="186"/>
    </row>
    <row r="11" spans="1:15" ht="87.95" customHeight="1">
      <c r="A11" s="210" t="s">
        <v>52</v>
      </c>
      <c r="B11" s="211"/>
      <c r="C11" s="211"/>
      <c r="D11" s="211"/>
      <c r="E11" s="211"/>
      <c r="F11" s="211"/>
      <c r="G11" s="211"/>
      <c r="H11" s="211"/>
      <c r="I11" s="211"/>
      <c r="J11" s="211"/>
      <c r="K11" s="211"/>
      <c r="L11" s="211"/>
      <c r="M11" s="211"/>
      <c r="N11" s="212"/>
    </row>
    <row r="12" spans="1:15" ht="29.1" customHeight="1">
      <c r="A12" s="213" t="s">
        <v>10</v>
      </c>
      <c r="B12" s="213"/>
      <c r="C12" s="214" t="s">
        <v>53</v>
      </c>
      <c r="D12" s="215"/>
      <c r="E12" s="215"/>
      <c r="F12" s="215"/>
      <c r="G12" s="215"/>
      <c r="H12" s="216"/>
      <c r="I12" s="186"/>
      <c r="J12" s="186"/>
      <c r="K12" s="186"/>
      <c r="L12" s="186"/>
      <c r="M12" s="186"/>
      <c r="N12" s="186"/>
    </row>
    <row r="13" spans="1:15" ht="144.94999999999999" customHeight="1">
      <c r="A13" s="217"/>
      <c r="B13" s="217"/>
      <c r="C13" s="218" t="s">
        <v>54</v>
      </c>
      <c r="D13" s="218"/>
      <c r="E13" s="218"/>
      <c r="F13" s="218"/>
      <c r="G13" s="218"/>
      <c r="H13" s="218"/>
      <c r="I13" s="186"/>
      <c r="J13" s="186"/>
      <c r="K13" s="186"/>
      <c r="L13" s="186"/>
      <c r="M13" s="186"/>
      <c r="N13" s="186"/>
    </row>
  </sheetData>
  <mergeCells count="13">
    <mergeCell ref="A13:B13"/>
    <mergeCell ref="C13:H13"/>
    <mergeCell ref="B4:C4"/>
    <mergeCell ref="H4:I4"/>
    <mergeCell ref="J4:L4"/>
    <mergeCell ref="A11:N11"/>
    <mergeCell ref="A12:B12"/>
    <mergeCell ref="C12:H12"/>
    <mergeCell ref="A1:N1"/>
    <mergeCell ref="A2:N2"/>
    <mergeCell ref="B3:C3"/>
    <mergeCell ref="H3:I3"/>
    <mergeCell ref="J3:L3"/>
  </mergeCells>
  <pageMargins left="0.75" right="0.75" top="1" bottom="1" header="0.5" footer="0.5"/>
  <drawing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O89"/>
  <sheetViews>
    <sheetView workbookViewId="0">
      <selection activeCell="D4" sqref="D4"/>
    </sheetView>
  </sheetViews>
  <sheetFormatPr defaultColWidth="9.01171875" defaultRowHeight="15"/>
  <cols>
    <col min="1" max="1" width="7.53125" style="150" customWidth="1"/>
    <col min="2" max="2" width="17.484375" style="150" customWidth="1"/>
    <col min="3" max="3" width="16.27734375" style="150" customWidth="1"/>
    <col min="4" max="4" width="11.43359375" style="151" customWidth="1"/>
    <col min="5" max="5" width="10.625" style="150" customWidth="1"/>
    <col min="6" max="7" width="9.01171875" style="150"/>
    <col min="8" max="9" width="15.06640625" style="150" customWidth="1"/>
    <col min="10" max="10" width="15.73828125" style="150" customWidth="1"/>
    <col min="11" max="11" width="15.6015625" style="150" customWidth="1"/>
    <col min="12" max="12" width="9.01171875" style="150"/>
    <col min="13" max="13" width="15.33203125" style="150" customWidth="1"/>
    <col min="14" max="14" width="16.140625" style="150" customWidth="1"/>
    <col min="15" max="15" width="9.01171875" style="150"/>
    <col min="16" max="16" width="19.234375" style="150" customWidth="1"/>
    <col min="17" max="16384" width="9.01171875" style="150"/>
  </cols>
  <sheetData>
    <row r="1" spans="1:15" s="148" customFormat="1" ht="27.75" customHeight="1">
      <c r="A1" s="219" t="s">
        <v>55</v>
      </c>
      <c r="B1" s="220"/>
      <c r="C1" s="220"/>
      <c r="D1" s="221"/>
      <c r="E1" s="220"/>
      <c r="F1" s="220"/>
      <c r="G1" s="220"/>
      <c r="H1" s="220"/>
      <c r="I1" s="220"/>
      <c r="J1" s="220"/>
      <c r="K1" s="220"/>
      <c r="L1" s="220"/>
      <c r="M1" s="220"/>
      <c r="N1" s="222"/>
    </row>
    <row r="2" spans="1:15" s="149" customFormat="1" ht="18.75" customHeight="1">
      <c r="A2" s="201" t="s">
        <v>12</v>
      </c>
      <c r="B2" s="202"/>
      <c r="C2" s="202"/>
      <c r="D2" s="223"/>
      <c r="E2" s="202"/>
      <c r="F2" s="202"/>
      <c r="G2" s="202"/>
      <c r="H2" s="202"/>
      <c r="I2" s="202"/>
      <c r="J2" s="202"/>
      <c r="K2" s="202"/>
      <c r="L2" s="202"/>
      <c r="M2" s="202"/>
      <c r="N2" s="224"/>
    </row>
    <row r="3" spans="1:15" s="148" customFormat="1" ht="21" customHeight="1">
      <c r="A3" s="225" t="s">
        <v>13</v>
      </c>
      <c r="B3" s="225"/>
      <c r="C3" s="225"/>
      <c r="D3" s="226"/>
      <c r="E3" s="225"/>
      <c r="F3" s="225"/>
      <c r="G3" s="225"/>
      <c r="H3" s="225"/>
      <c r="I3" s="225"/>
      <c r="J3" s="225"/>
      <c r="K3" s="225"/>
      <c r="L3" s="225"/>
      <c r="M3" s="225"/>
      <c r="N3" s="225"/>
    </row>
    <row r="4" spans="1:15" s="148" customFormat="1" ht="17.100000000000001" customHeight="1">
      <c r="A4" s="152"/>
      <c r="B4" s="205"/>
      <c r="C4" s="206"/>
      <c r="D4" s="153"/>
      <c r="E4" s="154"/>
      <c r="F4" s="155"/>
      <c r="G4" s="156"/>
      <c r="H4" s="207" t="s">
        <v>14</v>
      </c>
      <c r="I4" s="207"/>
      <c r="J4" s="208" t="s">
        <v>56</v>
      </c>
      <c r="K4" s="208"/>
      <c r="L4" s="208"/>
      <c r="M4" s="157" t="s">
        <v>16</v>
      </c>
      <c r="N4" s="158"/>
    </row>
    <row r="5" spans="1:15" s="148" customFormat="1" ht="17.100000000000001" customHeight="1">
      <c r="A5" s="152"/>
      <c r="B5" s="205"/>
      <c r="C5" s="206"/>
      <c r="D5" s="153"/>
      <c r="E5" s="154"/>
      <c r="F5" s="155"/>
      <c r="G5" s="156"/>
      <c r="H5" s="207" t="s">
        <v>18</v>
      </c>
      <c r="I5" s="207"/>
      <c r="J5" s="209">
        <v>45343</v>
      </c>
      <c r="K5" s="208"/>
      <c r="L5" s="208"/>
      <c r="M5" s="157" t="s">
        <v>19</v>
      </c>
      <c r="N5" s="159"/>
    </row>
    <row r="6" spans="1:15" s="2" customFormat="1" ht="20.100000000000001" customHeight="1">
      <c r="A6" s="160" t="s">
        <v>10</v>
      </c>
      <c r="B6" s="160" t="s">
        <v>21</v>
      </c>
      <c r="C6" s="160" t="s">
        <v>22</v>
      </c>
      <c r="D6" s="160" t="s">
        <v>23</v>
      </c>
      <c r="E6" s="160" t="s">
        <v>24</v>
      </c>
      <c r="F6" s="161" t="s">
        <v>25</v>
      </c>
      <c r="G6" s="162" t="s">
        <v>26</v>
      </c>
      <c r="H6" s="160" t="s">
        <v>57</v>
      </c>
      <c r="I6" s="160" t="s">
        <v>28</v>
      </c>
      <c r="J6" s="163" t="s">
        <v>29</v>
      </c>
      <c r="K6" s="160" t="s">
        <v>30</v>
      </c>
      <c r="L6" s="164" t="s">
        <v>31</v>
      </c>
      <c r="M6" s="164" t="s">
        <v>32</v>
      </c>
      <c r="N6" s="164" t="s">
        <v>33</v>
      </c>
    </row>
    <row r="7" spans="1:15" s="3" customFormat="1" ht="20.100000000000001" customHeight="1">
      <c r="A7" s="165" t="s">
        <v>34</v>
      </c>
      <c r="B7" s="165" t="s">
        <v>35</v>
      </c>
      <c r="C7" s="165" t="s">
        <v>36</v>
      </c>
      <c r="D7" s="166" t="s">
        <v>37</v>
      </c>
      <c r="E7" s="165" t="s">
        <v>38</v>
      </c>
      <c r="F7" s="122" t="s">
        <v>39</v>
      </c>
      <c r="G7" s="155" t="s">
        <v>40</v>
      </c>
      <c r="H7" s="165" t="s">
        <v>58</v>
      </c>
      <c r="I7" s="165" t="s">
        <v>42</v>
      </c>
      <c r="J7" s="167" t="s">
        <v>43</v>
      </c>
      <c r="K7" s="168" t="s">
        <v>43</v>
      </c>
      <c r="L7" s="168" t="s">
        <v>44</v>
      </c>
      <c r="M7" s="168" t="s">
        <v>44</v>
      </c>
      <c r="N7" s="169" t="s">
        <v>45</v>
      </c>
    </row>
    <row r="8" spans="1:15" s="4" customFormat="1" ht="87" customHeight="1">
      <c r="A8" s="170" t="s">
        <v>59</v>
      </c>
      <c r="B8" s="122"/>
      <c r="C8" s="171" t="s">
        <v>60</v>
      </c>
      <c r="D8" s="123" t="s">
        <v>61</v>
      </c>
      <c r="E8" s="172">
        <v>1</v>
      </c>
      <c r="F8" s="173">
        <v>10</v>
      </c>
      <c r="G8" s="174">
        <f t="shared" ref="G8:G71" si="0">F8*E8</f>
        <v>10</v>
      </c>
      <c r="H8" s="175">
        <v>575</v>
      </c>
      <c r="I8" s="176">
        <f t="shared" ref="I8:I71" si="1">G8*H8</f>
        <v>5750</v>
      </c>
      <c r="J8" s="177">
        <f>1.16*0.66*0.53</f>
        <v>0.40576800000000002</v>
      </c>
      <c r="K8" s="178">
        <f t="shared" ref="K8:K71" si="2">F8*J8</f>
        <v>4.0576800000000004</v>
      </c>
      <c r="L8" s="179">
        <v>28.5</v>
      </c>
      <c r="M8" s="180">
        <f t="shared" ref="M8:M71" si="3">F8*L8</f>
        <v>285</v>
      </c>
      <c r="N8" s="181"/>
      <c r="O8" s="182"/>
    </row>
    <row r="9" spans="1:15" s="4" customFormat="1" ht="87" customHeight="1">
      <c r="A9" s="170" t="s">
        <v>62</v>
      </c>
      <c r="B9" s="122"/>
      <c r="C9" s="171" t="s">
        <v>63</v>
      </c>
      <c r="D9" s="123" t="s">
        <v>64</v>
      </c>
      <c r="E9" s="172">
        <v>1</v>
      </c>
      <c r="F9" s="173">
        <v>10</v>
      </c>
      <c r="G9" s="174">
        <f t="shared" si="0"/>
        <v>10</v>
      </c>
      <c r="H9" s="175">
        <v>668</v>
      </c>
      <c r="I9" s="176">
        <f t="shared" si="1"/>
        <v>6680</v>
      </c>
      <c r="J9" s="177">
        <f>1.125*0.685*0.615</f>
        <v>0.47393437500000002</v>
      </c>
      <c r="K9" s="178">
        <f t="shared" si="2"/>
        <v>4.7393437499999997</v>
      </c>
      <c r="L9" s="179">
        <v>37.799999999999997</v>
      </c>
      <c r="M9" s="180">
        <f t="shared" si="3"/>
        <v>378</v>
      </c>
      <c r="N9" s="181"/>
      <c r="O9" s="182"/>
    </row>
    <row r="10" spans="1:15" s="4" customFormat="1" ht="87" customHeight="1">
      <c r="A10" s="170" t="s">
        <v>65</v>
      </c>
      <c r="B10" s="122"/>
      <c r="C10" s="171" t="s">
        <v>66</v>
      </c>
      <c r="D10" s="123" t="s">
        <v>67</v>
      </c>
      <c r="E10" s="172">
        <v>1</v>
      </c>
      <c r="F10" s="173">
        <v>10</v>
      </c>
      <c r="G10" s="174">
        <f t="shared" si="0"/>
        <v>10</v>
      </c>
      <c r="H10" s="175">
        <v>430</v>
      </c>
      <c r="I10" s="176">
        <f t="shared" si="1"/>
        <v>4300</v>
      </c>
      <c r="J10" s="177">
        <f>1.37*0.7*0.39</f>
        <v>0.37401000000000001</v>
      </c>
      <c r="K10" s="178">
        <f t="shared" si="2"/>
        <v>3.7401</v>
      </c>
      <c r="L10" s="179">
        <v>24.5</v>
      </c>
      <c r="M10" s="180">
        <f t="shared" si="3"/>
        <v>245</v>
      </c>
      <c r="N10" s="181"/>
      <c r="O10" s="182"/>
    </row>
    <row r="11" spans="1:15" s="4" customFormat="1" ht="87" customHeight="1">
      <c r="A11" s="170" t="s">
        <v>68</v>
      </c>
      <c r="B11" s="122"/>
      <c r="C11" s="171" t="s">
        <v>69</v>
      </c>
      <c r="D11" s="123" t="s">
        <v>70</v>
      </c>
      <c r="E11" s="172">
        <v>1</v>
      </c>
      <c r="F11" s="173">
        <v>10</v>
      </c>
      <c r="G11" s="174">
        <f t="shared" si="0"/>
        <v>10</v>
      </c>
      <c r="H11" s="175">
        <v>600</v>
      </c>
      <c r="I11" s="176">
        <f t="shared" si="1"/>
        <v>6000</v>
      </c>
      <c r="J11" s="177">
        <f>1.2*0.69*0.6</f>
        <v>0.49680000000000002</v>
      </c>
      <c r="K11" s="178">
        <f t="shared" si="2"/>
        <v>4.968</v>
      </c>
      <c r="L11" s="179">
        <v>33</v>
      </c>
      <c r="M11" s="180">
        <f t="shared" si="3"/>
        <v>330</v>
      </c>
      <c r="N11" s="181"/>
      <c r="O11" s="182"/>
    </row>
    <row r="12" spans="1:15" s="4" customFormat="1" ht="87" customHeight="1">
      <c r="A12" s="170" t="s">
        <v>71</v>
      </c>
      <c r="B12" s="122"/>
      <c r="C12" s="171" t="s">
        <v>72</v>
      </c>
      <c r="D12" s="123" t="s">
        <v>73</v>
      </c>
      <c r="E12" s="172">
        <v>1</v>
      </c>
      <c r="F12" s="173">
        <v>10</v>
      </c>
      <c r="G12" s="174">
        <f t="shared" si="0"/>
        <v>10</v>
      </c>
      <c r="H12" s="175">
        <v>455</v>
      </c>
      <c r="I12" s="176">
        <f t="shared" si="1"/>
        <v>4550</v>
      </c>
      <c r="J12" s="177">
        <f>1.22*0.62*0.44</f>
        <v>0.332816</v>
      </c>
      <c r="K12" s="178">
        <f t="shared" si="2"/>
        <v>3.32816</v>
      </c>
      <c r="L12" s="179">
        <v>22</v>
      </c>
      <c r="M12" s="180">
        <f t="shared" si="3"/>
        <v>220</v>
      </c>
      <c r="N12" s="181"/>
      <c r="O12" s="182"/>
    </row>
    <row r="13" spans="1:15" s="4" customFormat="1" ht="87" customHeight="1">
      <c r="A13" s="170" t="s">
        <v>74</v>
      </c>
      <c r="B13" s="122"/>
      <c r="C13" s="171" t="s">
        <v>75</v>
      </c>
      <c r="D13" s="123" t="s">
        <v>76</v>
      </c>
      <c r="E13" s="172">
        <v>1</v>
      </c>
      <c r="F13" s="173">
        <v>10</v>
      </c>
      <c r="G13" s="174">
        <f t="shared" si="0"/>
        <v>10</v>
      </c>
      <c r="H13" s="175">
        <v>415</v>
      </c>
      <c r="I13" s="176">
        <f t="shared" si="1"/>
        <v>4150</v>
      </c>
      <c r="J13" s="177">
        <f>1.08*0.6*0.43</f>
        <v>0.27864</v>
      </c>
      <c r="K13" s="178">
        <f t="shared" si="2"/>
        <v>2.7864</v>
      </c>
      <c r="L13" s="179">
        <v>20.5</v>
      </c>
      <c r="M13" s="180">
        <f t="shared" si="3"/>
        <v>205</v>
      </c>
      <c r="N13" s="181"/>
      <c r="O13" s="182"/>
    </row>
    <row r="14" spans="1:15" s="4" customFormat="1" ht="87" customHeight="1">
      <c r="A14" s="170" t="s">
        <v>77</v>
      </c>
      <c r="B14" s="122"/>
      <c r="C14" s="171" t="s">
        <v>78</v>
      </c>
      <c r="D14" s="123" t="s">
        <v>79</v>
      </c>
      <c r="E14" s="172">
        <v>1</v>
      </c>
      <c r="F14" s="173">
        <v>10</v>
      </c>
      <c r="G14" s="174">
        <f t="shared" si="0"/>
        <v>10</v>
      </c>
      <c r="H14" s="175">
        <v>548</v>
      </c>
      <c r="I14" s="176">
        <f t="shared" si="1"/>
        <v>5480</v>
      </c>
      <c r="J14" s="177">
        <f>1.2*0.64*0.48</f>
        <v>0.36864000000000002</v>
      </c>
      <c r="K14" s="178">
        <f t="shared" si="2"/>
        <v>3.6863999999999999</v>
      </c>
      <c r="L14" s="179">
        <v>23.5</v>
      </c>
      <c r="M14" s="180">
        <f t="shared" si="3"/>
        <v>235</v>
      </c>
      <c r="N14" s="181"/>
      <c r="O14" s="182"/>
    </row>
    <row r="15" spans="1:15" s="4" customFormat="1" ht="87" customHeight="1">
      <c r="A15" s="170" t="s">
        <v>80</v>
      </c>
      <c r="B15" s="122"/>
      <c r="C15" s="171" t="s">
        <v>81</v>
      </c>
      <c r="D15" s="123" t="s">
        <v>82</v>
      </c>
      <c r="E15" s="172">
        <v>1</v>
      </c>
      <c r="F15" s="173">
        <v>10</v>
      </c>
      <c r="G15" s="174">
        <f t="shared" si="0"/>
        <v>10</v>
      </c>
      <c r="H15" s="175">
        <v>438</v>
      </c>
      <c r="I15" s="176">
        <f t="shared" si="1"/>
        <v>4380</v>
      </c>
      <c r="J15" s="177">
        <f>1.06*0.64*0.45</f>
        <v>0.30528</v>
      </c>
      <c r="K15" s="178">
        <f t="shared" si="2"/>
        <v>3.0528</v>
      </c>
      <c r="L15" s="179">
        <v>22.5</v>
      </c>
      <c r="M15" s="180">
        <f t="shared" si="3"/>
        <v>225</v>
      </c>
      <c r="N15" s="181"/>
      <c r="O15" s="182"/>
    </row>
    <row r="16" spans="1:15" s="4" customFormat="1" ht="87" customHeight="1">
      <c r="A16" s="170" t="s">
        <v>83</v>
      </c>
      <c r="B16" s="122"/>
      <c r="C16" s="171" t="s">
        <v>84</v>
      </c>
      <c r="D16" s="123" t="s">
        <v>85</v>
      </c>
      <c r="E16" s="172">
        <v>1</v>
      </c>
      <c r="F16" s="173">
        <v>10</v>
      </c>
      <c r="G16" s="174">
        <f t="shared" si="0"/>
        <v>10</v>
      </c>
      <c r="H16" s="175">
        <v>365</v>
      </c>
      <c r="I16" s="176">
        <f t="shared" si="1"/>
        <v>3650</v>
      </c>
      <c r="J16" s="177">
        <f>1.16*0.61*0.37</f>
        <v>0.26181199999999999</v>
      </c>
      <c r="K16" s="178">
        <f t="shared" si="2"/>
        <v>2.6181199999999998</v>
      </c>
      <c r="L16" s="179">
        <v>19.5</v>
      </c>
      <c r="M16" s="180">
        <f t="shared" si="3"/>
        <v>195</v>
      </c>
      <c r="N16" s="181"/>
      <c r="O16" s="182"/>
    </row>
    <row r="17" spans="1:15" s="4" customFormat="1" ht="87" customHeight="1">
      <c r="A17" s="170" t="s">
        <v>86</v>
      </c>
      <c r="B17" s="122"/>
      <c r="C17" s="171" t="s">
        <v>87</v>
      </c>
      <c r="D17" s="123" t="s">
        <v>85</v>
      </c>
      <c r="E17" s="172">
        <v>1</v>
      </c>
      <c r="F17" s="173">
        <v>10</v>
      </c>
      <c r="G17" s="174">
        <f t="shared" si="0"/>
        <v>10</v>
      </c>
      <c r="H17" s="175">
        <v>458</v>
      </c>
      <c r="I17" s="176">
        <f t="shared" si="1"/>
        <v>4580</v>
      </c>
      <c r="J17" s="177">
        <f>1.26*0.63*0.34</f>
        <v>0.26989200000000002</v>
      </c>
      <c r="K17" s="178">
        <f t="shared" si="2"/>
        <v>2.6989200000000002</v>
      </c>
      <c r="L17" s="179">
        <v>23.5</v>
      </c>
      <c r="M17" s="180">
        <f t="shared" si="3"/>
        <v>235</v>
      </c>
      <c r="N17" s="181"/>
      <c r="O17" s="182"/>
    </row>
    <row r="18" spans="1:15" s="4" customFormat="1" ht="87" customHeight="1">
      <c r="A18" s="170" t="s">
        <v>88</v>
      </c>
      <c r="B18" s="122"/>
      <c r="C18" s="171" t="s">
        <v>89</v>
      </c>
      <c r="D18" s="123" t="s">
        <v>85</v>
      </c>
      <c r="E18" s="172">
        <v>1</v>
      </c>
      <c r="F18" s="173">
        <v>10</v>
      </c>
      <c r="G18" s="174">
        <f t="shared" si="0"/>
        <v>10</v>
      </c>
      <c r="H18" s="175">
        <v>645</v>
      </c>
      <c r="I18" s="176">
        <f t="shared" si="1"/>
        <v>6450</v>
      </c>
      <c r="J18" s="177">
        <f>1.19*0.675*0.53</f>
        <v>0.4257225</v>
      </c>
      <c r="K18" s="178">
        <f t="shared" si="2"/>
        <v>4.257225</v>
      </c>
      <c r="L18" s="179">
        <v>27.2</v>
      </c>
      <c r="M18" s="180">
        <f t="shared" si="3"/>
        <v>272</v>
      </c>
      <c r="N18" s="181"/>
      <c r="O18" s="182"/>
    </row>
    <row r="19" spans="1:15" s="4" customFormat="1" ht="87" customHeight="1">
      <c r="A19" s="170" t="s">
        <v>90</v>
      </c>
      <c r="B19" s="122"/>
      <c r="C19" s="171" t="s">
        <v>91</v>
      </c>
      <c r="D19" s="123" t="s">
        <v>92</v>
      </c>
      <c r="E19" s="172">
        <v>1</v>
      </c>
      <c r="F19" s="173">
        <v>10</v>
      </c>
      <c r="G19" s="174">
        <f t="shared" si="0"/>
        <v>10</v>
      </c>
      <c r="H19" s="175">
        <v>565</v>
      </c>
      <c r="I19" s="176">
        <f t="shared" si="1"/>
        <v>5650</v>
      </c>
      <c r="J19" s="177">
        <f>1.17*0.635*0.5</f>
        <v>0.371475</v>
      </c>
      <c r="K19" s="178">
        <f t="shared" si="2"/>
        <v>3.71475</v>
      </c>
      <c r="L19" s="179">
        <v>26</v>
      </c>
      <c r="M19" s="180">
        <f t="shared" si="3"/>
        <v>260</v>
      </c>
      <c r="N19" s="181"/>
      <c r="O19" s="182"/>
    </row>
    <row r="20" spans="1:15" s="4" customFormat="1" ht="87" customHeight="1">
      <c r="A20" s="170" t="s">
        <v>93</v>
      </c>
      <c r="B20" s="122"/>
      <c r="C20" s="171" t="s">
        <v>94</v>
      </c>
      <c r="D20" s="123" t="s">
        <v>95</v>
      </c>
      <c r="E20" s="172">
        <v>1</v>
      </c>
      <c r="F20" s="173">
        <v>10</v>
      </c>
      <c r="G20" s="174">
        <f t="shared" si="0"/>
        <v>10</v>
      </c>
      <c r="H20" s="175">
        <v>795</v>
      </c>
      <c r="I20" s="176">
        <f t="shared" si="1"/>
        <v>7950</v>
      </c>
      <c r="J20" s="177">
        <f>1.34*0.67*0.47</f>
        <v>0.42196600000000001</v>
      </c>
      <c r="K20" s="178">
        <f t="shared" si="2"/>
        <v>4.2196600000000002</v>
      </c>
      <c r="L20" s="179">
        <v>26.9</v>
      </c>
      <c r="M20" s="180">
        <f t="shared" si="3"/>
        <v>269</v>
      </c>
      <c r="N20" s="181"/>
      <c r="O20" s="182"/>
    </row>
    <row r="21" spans="1:15" s="4" customFormat="1" ht="87" customHeight="1">
      <c r="A21" s="170" t="s">
        <v>96</v>
      </c>
      <c r="B21" s="122"/>
      <c r="C21" s="171" t="s">
        <v>97</v>
      </c>
      <c r="D21" s="123" t="s">
        <v>98</v>
      </c>
      <c r="E21" s="172">
        <v>1</v>
      </c>
      <c r="F21" s="173">
        <v>10</v>
      </c>
      <c r="G21" s="174">
        <f t="shared" si="0"/>
        <v>10</v>
      </c>
      <c r="H21" s="175">
        <v>640</v>
      </c>
      <c r="I21" s="176">
        <f t="shared" si="1"/>
        <v>6400</v>
      </c>
      <c r="J21" s="177">
        <f>1.24*0.65*0.47</f>
        <v>0.37881999999999999</v>
      </c>
      <c r="K21" s="178">
        <f t="shared" si="2"/>
        <v>3.7881999999999998</v>
      </c>
      <c r="L21" s="179">
        <v>25.55</v>
      </c>
      <c r="M21" s="180">
        <f t="shared" si="3"/>
        <v>255.5</v>
      </c>
      <c r="N21" s="181"/>
      <c r="O21" s="182"/>
    </row>
    <row r="22" spans="1:15" s="4" customFormat="1" ht="87" customHeight="1">
      <c r="A22" s="170" t="s">
        <v>99</v>
      </c>
      <c r="B22" s="122"/>
      <c r="C22" s="171" t="s">
        <v>100</v>
      </c>
      <c r="D22" s="123" t="s">
        <v>79</v>
      </c>
      <c r="E22" s="172">
        <v>1</v>
      </c>
      <c r="F22" s="173">
        <v>10</v>
      </c>
      <c r="G22" s="174">
        <f t="shared" si="0"/>
        <v>10</v>
      </c>
      <c r="H22" s="175">
        <v>725</v>
      </c>
      <c r="I22" s="176">
        <f t="shared" si="1"/>
        <v>7250</v>
      </c>
      <c r="J22" s="177">
        <f>1.33*0.63*0.4</f>
        <v>0.33516000000000001</v>
      </c>
      <c r="K22" s="178">
        <f t="shared" si="2"/>
        <v>3.3515999999999999</v>
      </c>
      <c r="L22" s="179">
        <v>22.5</v>
      </c>
      <c r="M22" s="180">
        <f t="shared" si="3"/>
        <v>225</v>
      </c>
      <c r="N22" s="181"/>
      <c r="O22" s="182"/>
    </row>
    <row r="23" spans="1:15" s="4" customFormat="1" ht="87" customHeight="1">
      <c r="A23" s="170" t="s">
        <v>101</v>
      </c>
      <c r="B23" s="122"/>
      <c r="C23" s="171" t="s">
        <v>102</v>
      </c>
      <c r="D23" s="123" t="s">
        <v>79</v>
      </c>
      <c r="E23" s="172">
        <v>1</v>
      </c>
      <c r="F23" s="173">
        <v>10</v>
      </c>
      <c r="G23" s="174">
        <f t="shared" si="0"/>
        <v>10</v>
      </c>
      <c r="H23" s="175">
        <v>730</v>
      </c>
      <c r="I23" s="176">
        <f t="shared" si="1"/>
        <v>7300</v>
      </c>
      <c r="J23" s="177">
        <f>1.23*0.86*0.54</f>
        <v>0.57121200000000005</v>
      </c>
      <c r="K23" s="178">
        <f t="shared" si="2"/>
        <v>5.7121199999999996</v>
      </c>
      <c r="L23" s="179">
        <v>33</v>
      </c>
      <c r="M23" s="180">
        <f t="shared" si="3"/>
        <v>330</v>
      </c>
      <c r="N23" s="181"/>
      <c r="O23" s="182"/>
    </row>
    <row r="24" spans="1:15" s="4" customFormat="1" ht="87" customHeight="1">
      <c r="A24" s="170" t="s">
        <v>103</v>
      </c>
      <c r="B24" s="122"/>
      <c r="C24" s="171" t="s">
        <v>104</v>
      </c>
      <c r="D24" s="123" t="s">
        <v>105</v>
      </c>
      <c r="E24" s="172">
        <v>1</v>
      </c>
      <c r="F24" s="173">
        <v>10</v>
      </c>
      <c r="G24" s="174">
        <f t="shared" si="0"/>
        <v>10</v>
      </c>
      <c r="H24" s="175">
        <v>425</v>
      </c>
      <c r="I24" s="176">
        <f t="shared" si="1"/>
        <v>4250</v>
      </c>
      <c r="J24" s="177">
        <f>1.23*0.62*0.44</f>
        <v>0.33554400000000001</v>
      </c>
      <c r="K24" s="178">
        <f t="shared" si="2"/>
        <v>3.3554400000000002</v>
      </c>
      <c r="L24" s="179">
        <v>22</v>
      </c>
      <c r="M24" s="180">
        <f t="shared" si="3"/>
        <v>220</v>
      </c>
      <c r="N24" s="181"/>
      <c r="O24" s="182"/>
    </row>
    <row r="25" spans="1:15" s="4" customFormat="1" ht="87" customHeight="1">
      <c r="A25" s="170" t="s">
        <v>106</v>
      </c>
      <c r="B25" s="122"/>
      <c r="C25" s="171" t="s">
        <v>107</v>
      </c>
      <c r="D25" s="123" t="s">
        <v>108</v>
      </c>
      <c r="E25" s="172">
        <v>1</v>
      </c>
      <c r="F25" s="173">
        <v>10</v>
      </c>
      <c r="G25" s="174">
        <f t="shared" si="0"/>
        <v>10</v>
      </c>
      <c r="H25" s="175">
        <v>482</v>
      </c>
      <c r="I25" s="176">
        <f t="shared" si="1"/>
        <v>4820</v>
      </c>
      <c r="J25" s="177">
        <f>1.04*0.62*0.42</f>
        <v>0.270816</v>
      </c>
      <c r="K25" s="178">
        <f t="shared" si="2"/>
        <v>2.7081599999999999</v>
      </c>
      <c r="L25" s="179">
        <v>21.5</v>
      </c>
      <c r="M25" s="180">
        <f t="shared" si="3"/>
        <v>215</v>
      </c>
      <c r="N25" s="181"/>
      <c r="O25" s="182"/>
    </row>
    <row r="26" spans="1:15" s="4" customFormat="1" ht="87" customHeight="1">
      <c r="A26" s="170" t="s">
        <v>109</v>
      </c>
      <c r="B26" s="122"/>
      <c r="C26" s="171" t="s">
        <v>110</v>
      </c>
      <c r="D26" s="123" t="s">
        <v>111</v>
      </c>
      <c r="E26" s="172">
        <v>1</v>
      </c>
      <c r="F26" s="173">
        <v>10</v>
      </c>
      <c r="G26" s="174">
        <f t="shared" si="0"/>
        <v>10</v>
      </c>
      <c r="H26" s="175">
        <v>615</v>
      </c>
      <c r="I26" s="176">
        <f t="shared" si="1"/>
        <v>6150</v>
      </c>
      <c r="J26" s="177">
        <f>1.17*0.76*0.45</f>
        <v>0.40014</v>
      </c>
      <c r="K26" s="178">
        <f t="shared" si="2"/>
        <v>4.0014000000000003</v>
      </c>
      <c r="L26" s="179">
        <v>34.5</v>
      </c>
      <c r="M26" s="180">
        <f t="shared" si="3"/>
        <v>345</v>
      </c>
      <c r="N26" s="181"/>
      <c r="O26" s="182"/>
    </row>
    <row r="27" spans="1:15" s="4" customFormat="1" ht="87" customHeight="1">
      <c r="A27" s="170" t="s">
        <v>112</v>
      </c>
      <c r="B27" s="122"/>
      <c r="C27" s="171" t="s">
        <v>113</v>
      </c>
      <c r="D27" s="123" t="s">
        <v>114</v>
      </c>
      <c r="E27" s="172">
        <v>1</v>
      </c>
      <c r="F27" s="173">
        <v>10</v>
      </c>
      <c r="G27" s="174">
        <f t="shared" si="0"/>
        <v>10</v>
      </c>
      <c r="H27" s="175">
        <v>520</v>
      </c>
      <c r="I27" s="176">
        <f t="shared" si="1"/>
        <v>5200</v>
      </c>
      <c r="J27" s="177">
        <f>1.23*0.67*0.51</f>
        <v>0.42029100000000003</v>
      </c>
      <c r="K27" s="178">
        <f t="shared" si="2"/>
        <v>4.2029100000000001</v>
      </c>
      <c r="L27" s="179">
        <v>28.6</v>
      </c>
      <c r="M27" s="180">
        <f t="shared" si="3"/>
        <v>286</v>
      </c>
      <c r="N27" s="181"/>
      <c r="O27" s="182"/>
    </row>
    <row r="28" spans="1:15" s="4" customFormat="1" ht="87" customHeight="1">
      <c r="A28" s="170" t="s">
        <v>115</v>
      </c>
      <c r="B28" s="122"/>
      <c r="C28" s="171" t="s">
        <v>116</v>
      </c>
      <c r="D28" s="123" t="s">
        <v>117</v>
      </c>
      <c r="E28" s="172">
        <v>1</v>
      </c>
      <c r="F28" s="173">
        <v>10</v>
      </c>
      <c r="G28" s="174">
        <f t="shared" si="0"/>
        <v>10</v>
      </c>
      <c r="H28" s="175">
        <v>500</v>
      </c>
      <c r="I28" s="176">
        <f t="shared" si="1"/>
        <v>5000</v>
      </c>
      <c r="J28" s="177">
        <f>1.2*0.645*0.5</f>
        <v>0.38700000000000001</v>
      </c>
      <c r="K28" s="178">
        <f t="shared" si="2"/>
        <v>3.87</v>
      </c>
      <c r="L28" s="179">
        <v>22</v>
      </c>
      <c r="M28" s="180">
        <f t="shared" si="3"/>
        <v>220</v>
      </c>
      <c r="N28" s="181"/>
      <c r="O28" s="182"/>
    </row>
    <row r="29" spans="1:15" s="4" customFormat="1" ht="87" customHeight="1">
      <c r="A29" s="170" t="s">
        <v>118</v>
      </c>
      <c r="B29" s="122"/>
      <c r="C29" s="171" t="s">
        <v>119</v>
      </c>
      <c r="D29" s="123" t="s">
        <v>120</v>
      </c>
      <c r="E29" s="172">
        <v>1</v>
      </c>
      <c r="F29" s="173">
        <v>10</v>
      </c>
      <c r="G29" s="174">
        <f t="shared" si="0"/>
        <v>10</v>
      </c>
      <c r="H29" s="175">
        <v>455</v>
      </c>
      <c r="I29" s="176">
        <f t="shared" si="1"/>
        <v>4550</v>
      </c>
      <c r="J29" s="177">
        <f>1.26*0.63*0.34</f>
        <v>0.26989200000000002</v>
      </c>
      <c r="K29" s="178">
        <f t="shared" si="2"/>
        <v>2.6989200000000002</v>
      </c>
      <c r="L29" s="179">
        <v>23.5</v>
      </c>
      <c r="M29" s="180">
        <f t="shared" si="3"/>
        <v>235</v>
      </c>
      <c r="N29" s="181"/>
      <c r="O29" s="182"/>
    </row>
    <row r="30" spans="1:15" s="4" customFormat="1" ht="87" customHeight="1">
      <c r="A30" s="170" t="s">
        <v>121</v>
      </c>
      <c r="B30" s="122"/>
      <c r="C30" s="171" t="s">
        <v>122</v>
      </c>
      <c r="D30" s="123" t="s">
        <v>123</v>
      </c>
      <c r="E30" s="172">
        <v>1</v>
      </c>
      <c r="F30" s="173">
        <v>10</v>
      </c>
      <c r="G30" s="174">
        <f t="shared" si="0"/>
        <v>10</v>
      </c>
      <c r="H30" s="175">
        <v>710</v>
      </c>
      <c r="I30" s="176">
        <f t="shared" si="1"/>
        <v>7100</v>
      </c>
      <c r="J30" s="177">
        <f>1.35*0.7*0.35</f>
        <v>0.33074999999999999</v>
      </c>
      <c r="K30" s="178">
        <f t="shared" si="2"/>
        <v>3.3075000000000001</v>
      </c>
      <c r="L30" s="179">
        <v>25</v>
      </c>
      <c r="M30" s="180">
        <f t="shared" si="3"/>
        <v>250</v>
      </c>
      <c r="N30" s="181"/>
      <c r="O30" s="182"/>
    </row>
    <row r="31" spans="1:15" s="4" customFormat="1" ht="87" customHeight="1">
      <c r="A31" s="170" t="s">
        <v>124</v>
      </c>
      <c r="B31" s="122"/>
      <c r="C31" s="171" t="s">
        <v>125</v>
      </c>
      <c r="D31" s="123" t="s">
        <v>79</v>
      </c>
      <c r="E31" s="172">
        <v>1</v>
      </c>
      <c r="F31" s="173">
        <v>10</v>
      </c>
      <c r="G31" s="174">
        <f t="shared" si="0"/>
        <v>10</v>
      </c>
      <c r="H31" s="175">
        <v>460</v>
      </c>
      <c r="I31" s="176">
        <f t="shared" si="1"/>
        <v>4600</v>
      </c>
      <c r="J31" s="177">
        <f>1.21*0.63*0.45</f>
        <v>0.34303499999999998</v>
      </c>
      <c r="K31" s="178">
        <f t="shared" si="2"/>
        <v>3.4303499999999998</v>
      </c>
      <c r="L31" s="179">
        <v>20</v>
      </c>
      <c r="M31" s="180">
        <f t="shared" si="3"/>
        <v>200</v>
      </c>
      <c r="N31" s="181"/>
      <c r="O31" s="182"/>
    </row>
    <row r="32" spans="1:15" s="4" customFormat="1" ht="87" customHeight="1">
      <c r="A32" s="170" t="s">
        <v>126</v>
      </c>
      <c r="B32" s="122"/>
      <c r="C32" s="171" t="s">
        <v>127</v>
      </c>
      <c r="D32" s="123" t="s">
        <v>128</v>
      </c>
      <c r="E32" s="172">
        <v>1</v>
      </c>
      <c r="F32" s="173">
        <v>10</v>
      </c>
      <c r="G32" s="174">
        <f t="shared" si="0"/>
        <v>10</v>
      </c>
      <c r="H32" s="175">
        <v>580</v>
      </c>
      <c r="I32" s="176">
        <f t="shared" si="1"/>
        <v>5800</v>
      </c>
      <c r="J32" s="177">
        <f>1.32*0.7*0.47</f>
        <v>0.43428</v>
      </c>
      <c r="K32" s="178">
        <f t="shared" si="2"/>
        <v>4.3428000000000004</v>
      </c>
      <c r="L32" s="179">
        <v>27</v>
      </c>
      <c r="M32" s="180">
        <f t="shared" si="3"/>
        <v>270</v>
      </c>
      <c r="N32" s="181"/>
      <c r="O32" s="182"/>
    </row>
    <row r="33" spans="1:15" s="4" customFormat="1" ht="87" customHeight="1">
      <c r="A33" s="170" t="s">
        <v>129</v>
      </c>
      <c r="B33" s="122"/>
      <c r="C33" s="171" t="s">
        <v>130</v>
      </c>
      <c r="D33" s="123" t="s">
        <v>79</v>
      </c>
      <c r="E33" s="172">
        <v>1</v>
      </c>
      <c r="F33" s="173">
        <v>10</v>
      </c>
      <c r="G33" s="174">
        <f t="shared" si="0"/>
        <v>10</v>
      </c>
      <c r="H33" s="175">
        <v>510</v>
      </c>
      <c r="I33" s="176">
        <f t="shared" si="1"/>
        <v>5100</v>
      </c>
      <c r="J33" s="177">
        <f>1.18*0.62*0.365</f>
        <v>0.26703399999999999</v>
      </c>
      <c r="K33" s="178">
        <f t="shared" si="2"/>
        <v>2.6703399999999999</v>
      </c>
      <c r="L33" s="179">
        <v>24</v>
      </c>
      <c r="M33" s="180">
        <f t="shared" si="3"/>
        <v>240</v>
      </c>
      <c r="N33" s="181"/>
      <c r="O33" s="182"/>
    </row>
    <row r="34" spans="1:15" s="4" customFormat="1" ht="87" customHeight="1">
      <c r="A34" s="170" t="s">
        <v>131</v>
      </c>
      <c r="B34" s="122"/>
      <c r="C34" s="171" t="s">
        <v>132</v>
      </c>
      <c r="D34" s="123" t="s">
        <v>133</v>
      </c>
      <c r="E34" s="172">
        <v>1</v>
      </c>
      <c r="F34" s="173">
        <v>10</v>
      </c>
      <c r="G34" s="174">
        <f t="shared" si="0"/>
        <v>10</v>
      </c>
      <c r="H34" s="175">
        <v>555</v>
      </c>
      <c r="I34" s="176">
        <f t="shared" si="1"/>
        <v>5550</v>
      </c>
      <c r="J34" s="177">
        <f>1.17*0.65*0.295</f>
        <v>0.22434750000000001</v>
      </c>
      <c r="K34" s="178">
        <f t="shared" si="2"/>
        <v>2.2434750000000001</v>
      </c>
      <c r="L34" s="179">
        <v>21.5</v>
      </c>
      <c r="M34" s="180">
        <f t="shared" si="3"/>
        <v>215</v>
      </c>
      <c r="N34" s="181"/>
      <c r="O34" s="182"/>
    </row>
    <row r="35" spans="1:15" s="4" customFormat="1" ht="87" customHeight="1">
      <c r="A35" s="170" t="s">
        <v>134</v>
      </c>
      <c r="B35" s="122"/>
      <c r="C35" s="171" t="s">
        <v>135</v>
      </c>
      <c r="D35" s="123" t="s">
        <v>136</v>
      </c>
      <c r="E35" s="172">
        <v>1</v>
      </c>
      <c r="F35" s="173">
        <v>10</v>
      </c>
      <c r="G35" s="174">
        <f t="shared" si="0"/>
        <v>10</v>
      </c>
      <c r="H35" s="175">
        <v>635</v>
      </c>
      <c r="I35" s="176">
        <f t="shared" si="1"/>
        <v>6350</v>
      </c>
      <c r="J35" s="177">
        <f>1.33*0.63*0.4</f>
        <v>0.33516000000000001</v>
      </c>
      <c r="K35" s="178">
        <f t="shared" si="2"/>
        <v>3.3515999999999999</v>
      </c>
      <c r="L35" s="179">
        <v>22.5</v>
      </c>
      <c r="M35" s="180">
        <f t="shared" si="3"/>
        <v>225</v>
      </c>
      <c r="N35" s="181"/>
      <c r="O35" s="182"/>
    </row>
    <row r="36" spans="1:15" s="4" customFormat="1" ht="87" customHeight="1">
      <c r="A36" s="170" t="s">
        <v>137</v>
      </c>
      <c r="B36" s="122"/>
      <c r="C36" s="171" t="s">
        <v>110</v>
      </c>
      <c r="D36" s="123" t="s">
        <v>111</v>
      </c>
      <c r="E36" s="172">
        <v>1</v>
      </c>
      <c r="F36" s="173">
        <v>10</v>
      </c>
      <c r="G36" s="174">
        <f t="shared" si="0"/>
        <v>10</v>
      </c>
      <c r="H36" s="175">
        <v>615</v>
      </c>
      <c r="I36" s="176">
        <f t="shared" si="1"/>
        <v>6150</v>
      </c>
      <c r="J36" s="177">
        <f>1.17*0.76*0.45</f>
        <v>0.40014</v>
      </c>
      <c r="K36" s="178">
        <f t="shared" si="2"/>
        <v>4.0014000000000003</v>
      </c>
      <c r="L36" s="179">
        <v>34.5</v>
      </c>
      <c r="M36" s="180">
        <f t="shared" si="3"/>
        <v>345</v>
      </c>
      <c r="N36" s="181"/>
      <c r="O36" s="182"/>
    </row>
    <row r="37" spans="1:15" s="4" customFormat="1" ht="87" customHeight="1">
      <c r="A37" s="170" t="s">
        <v>138</v>
      </c>
      <c r="B37" s="122"/>
      <c r="C37" s="171" t="s">
        <v>113</v>
      </c>
      <c r="D37" s="123" t="s">
        <v>114</v>
      </c>
      <c r="E37" s="172">
        <v>1</v>
      </c>
      <c r="F37" s="173">
        <v>10</v>
      </c>
      <c r="G37" s="174">
        <f t="shared" si="0"/>
        <v>10</v>
      </c>
      <c r="H37" s="175">
        <v>520</v>
      </c>
      <c r="I37" s="176">
        <f t="shared" si="1"/>
        <v>5200</v>
      </c>
      <c r="J37" s="177">
        <f>1.23*0.67*0.51</f>
        <v>0.42029100000000003</v>
      </c>
      <c r="K37" s="178">
        <f t="shared" si="2"/>
        <v>4.2029100000000001</v>
      </c>
      <c r="L37" s="179">
        <v>28.6</v>
      </c>
      <c r="M37" s="180">
        <f t="shared" si="3"/>
        <v>286</v>
      </c>
      <c r="N37" s="181"/>
      <c r="O37" s="182"/>
    </row>
    <row r="38" spans="1:15" s="4" customFormat="1" ht="87" customHeight="1">
      <c r="A38" s="170" t="s">
        <v>139</v>
      </c>
      <c r="B38" s="122"/>
      <c r="C38" s="171" t="s">
        <v>140</v>
      </c>
      <c r="D38" s="123" t="s">
        <v>128</v>
      </c>
      <c r="E38" s="172">
        <v>1</v>
      </c>
      <c r="F38" s="173">
        <v>10</v>
      </c>
      <c r="G38" s="174">
        <f t="shared" si="0"/>
        <v>10</v>
      </c>
      <c r="H38" s="175">
        <v>545</v>
      </c>
      <c r="I38" s="176">
        <f t="shared" si="1"/>
        <v>5450</v>
      </c>
      <c r="J38" s="177">
        <f>1.32*0.7*0.47</f>
        <v>0.43428</v>
      </c>
      <c r="K38" s="178">
        <f t="shared" si="2"/>
        <v>4.3428000000000004</v>
      </c>
      <c r="L38" s="179">
        <v>27</v>
      </c>
      <c r="M38" s="180">
        <f t="shared" si="3"/>
        <v>270</v>
      </c>
      <c r="N38" s="181"/>
      <c r="O38" s="182"/>
    </row>
    <row r="39" spans="1:15" s="4" customFormat="1" ht="87" customHeight="1">
      <c r="A39" s="170" t="s">
        <v>141</v>
      </c>
      <c r="B39" s="122"/>
      <c r="C39" s="171" t="s">
        <v>142</v>
      </c>
      <c r="D39" s="123" t="s">
        <v>143</v>
      </c>
      <c r="E39" s="172">
        <v>1</v>
      </c>
      <c r="F39" s="173">
        <v>10</v>
      </c>
      <c r="G39" s="174">
        <f t="shared" si="0"/>
        <v>10</v>
      </c>
      <c r="H39" s="175">
        <v>698</v>
      </c>
      <c r="I39" s="176">
        <f t="shared" si="1"/>
        <v>6980</v>
      </c>
      <c r="J39" s="177">
        <f>1.27*0.76*0.66</f>
        <v>0.63703200000000004</v>
      </c>
      <c r="K39" s="178">
        <f t="shared" si="2"/>
        <v>6.3703200000000004</v>
      </c>
      <c r="L39" s="179">
        <v>40</v>
      </c>
      <c r="M39" s="180">
        <f t="shared" si="3"/>
        <v>400</v>
      </c>
      <c r="N39" s="181"/>
      <c r="O39" s="182"/>
    </row>
    <row r="40" spans="1:15" s="4" customFormat="1" ht="87" customHeight="1">
      <c r="A40" s="170" t="s">
        <v>144</v>
      </c>
      <c r="B40" s="122"/>
      <c r="C40" s="171" t="s">
        <v>145</v>
      </c>
      <c r="D40" s="123" t="s">
        <v>146</v>
      </c>
      <c r="E40" s="172">
        <v>1</v>
      </c>
      <c r="F40" s="173">
        <v>10</v>
      </c>
      <c r="G40" s="174">
        <f t="shared" si="0"/>
        <v>10</v>
      </c>
      <c r="H40" s="175">
        <v>540</v>
      </c>
      <c r="I40" s="176">
        <f t="shared" si="1"/>
        <v>5400</v>
      </c>
      <c r="J40" s="177">
        <f>1.28*0.7*0.48</f>
        <v>0.43008000000000002</v>
      </c>
      <c r="K40" s="178">
        <f t="shared" si="2"/>
        <v>4.3007999999999997</v>
      </c>
      <c r="L40" s="179">
        <v>28.7</v>
      </c>
      <c r="M40" s="180">
        <f t="shared" si="3"/>
        <v>287</v>
      </c>
      <c r="N40" s="181"/>
      <c r="O40" s="182"/>
    </row>
    <row r="41" spans="1:15" s="4" customFormat="1" ht="87" customHeight="1">
      <c r="A41" s="170" t="s">
        <v>147</v>
      </c>
      <c r="B41" s="122"/>
      <c r="C41" s="171" t="s">
        <v>148</v>
      </c>
      <c r="D41" s="123" t="s">
        <v>149</v>
      </c>
      <c r="E41" s="172">
        <v>1</v>
      </c>
      <c r="F41" s="173">
        <v>10</v>
      </c>
      <c r="G41" s="174">
        <f t="shared" si="0"/>
        <v>10</v>
      </c>
      <c r="H41" s="175">
        <v>485</v>
      </c>
      <c r="I41" s="176">
        <f t="shared" si="1"/>
        <v>4850</v>
      </c>
      <c r="J41" s="177">
        <f>1.18*0.62*0.29</f>
        <v>0.21216399999999999</v>
      </c>
      <c r="K41" s="178">
        <f t="shared" si="2"/>
        <v>2.1216400000000002</v>
      </c>
      <c r="L41" s="179">
        <v>17</v>
      </c>
      <c r="M41" s="180">
        <f t="shared" si="3"/>
        <v>170</v>
      </c>
      <c r="N41" s="181"/>
      <c r="O41" s="182"/>
    </row>
    <row r="42" spans="1:15" s="4" customFormat="1" ht="87" customHeight="1">
      <c r="A42" s="170" t="s">
        <v>150</v>
      </c>
      <c r="B42" s="122"/>
      <c r="C42" s="171" t="s">
        <v>151</v>
      </c>
      <c r="D42" s="123" t="s">
        <v>152</v>
      </c>
      <c r="E42" s="172">
        <v>1</v>
      </c>
      <c r="F42" s="173">
        <v>10</v>
      </c>
      <c r="G42" s="174">
        <f t="shared" si="0"/>
        <v>10</v>
      </c>
      <c r="H42" s="175">
        <v>460</v>
      </c>
      <c r="I42" s="176">
        <f t="shared" si="1"/>
        <v>4600</v>
      </c>
      <c r="J42" s="177">
        <f>1.18*0.62*0.29</f>
        <v>0.21216399999999999</v>
      </c>
      <c r="K42" s="178">
        <f t="shared" si="2"/>
        <v>2.1216400000000002</v>
      </c>
      <c r="L42" s="179">
        <v>26</v>
      </c>
      <c r="M42" s="180">
        <f t="shared" si="3"/>
        <v>260</v>
      </c>
      <c r="N42" s="181"/>
      <c r="O42" s="182"/>
    </row>
    <row r="43" spans="1:15" s="4" customFormat="1" ht="87" customHeight="1">
      <c r="A43" s="170" t="s">
        <v>153</v>
      </c>
      <c r="B43" s="122"/>
      <c r="C43" s="171" t="s">
        <v>154</v>
      </c>
      <c r="D43" s="123" t="s">
        <v>155</v>
      </c>
      <c r="E43" s="172">
        <v>1</v>
      </c>
      <c r="F43" s="173">
        <v>10</v>
      </c>
      <c r="G43" s="174">
        <f t="shared" si="0"/>
        <v>10</v>
      </c>
      <c r="H43" s="175">
        <v>570</v>
      </c>
      <c r="I43" s="176">
        <f t="shared" si="1"/>
        <v>5700</v>
      </c>
      <c r="J43" s="177">
        <f>1.16*0.73*0.44</f>
        <v>0.37259199999999998</v>
      </c>
      <c r="K43" s="178">
        <f t="shared" si="2"/>
        <v>3.7259199999999999</v>
      </c>
      <c r="L43" s="179">
        <v>30.5</v>
      </c>
      <c r="M43" s="180">
        <f t="shared" si="3"/>
        <v>305</v>
      </c>
      <c r="N43" s="181"/>
      <c r="O43" s="182"/>
    </row>
    <row r="44" spans="1:15" s="4" customFormat="1" ht="87" customHeight="1">
      <c r="A44" s="170" t="s">
        <v>156</v>
      </c>
      <c r="B44" s="122"/>
      <c r="C44" s="171" t="s">
        <v>157</v>
      </c>
      <c r="D44" s="123" t="s">
        <v>123</v>
      </c>
      <c r="E44" s="172">
        <v>1</v>
      </c>
      <c r="F44" s="173">
        <v>10</v>
      </c>
      <c r="G44" s="174">
        <f t="shared" si="0"/>
        <v>10</v>
      </c>
      <c r="H44" s="175">
        <v>495</v>
      </c>
      <c r="I44" s="176">
        <f t="shared" si="1"/>
        <v>4950</v>
      </c>
      <c r="J44" s="177">
        <f>1.185*0.645*0.47</f>
        <v>0.35923274999999999</v>
      </c>
      <c r="K44" s="178">
        <f t="shared" si="2"/>
        <v>3.5923275000000001</v>
      </c>
      <c r="L44" s="179">
        <v>25</v>
      </c>
      <c r="M44" s="180">
        <f t="shared" si="3"/>
        <v>250</v>
      </c>
      <c r="N44" s="181"/>
      <c r="O44" s="182"/>
    </row>
    <row r="45" spans="1:15" s="4" customFormat="1" ht="87" customHeight="1">
      <c r="A45" s="170" t="s">
        <v>158</v>
      </c>
      <c r="B45" s="122"/>
      <c r="C45" s="171" t="s">
        <v>159</v>
      </c>
      <c r="D45" s="123" t="s">
        <v>160</v>
      </c>
      <c r="E45" s="172">
        <v>1</v>
      </c>
      <c r="F45" s="173">
        <v>10</v>
      </c>
      <c r="G45" s="174">
        <f t="shared" si="0"/>
        <v>10</v>
      </c>
      <c r="H45" s="175">
        <v>763</v>
      </c>
      <c r="I45" s="176">
        <f t="shared" si="1"/>
        <v>7630</v>
      </c>
      <c r="J45" s="177">
        <f>1.26*0.75*0.54</f>
        <v>0.51029999999999998</v>
      </c>
      <c r="K45" s="178">
        <f t="shared" si="2"/>
        <v>5.1029999999999998</v>
      </c>
      <c r="L45" s="179">
        <v>36.5</v>
      </c>
      <c r="M45" s="180">
        <f t="shared" si="3"/>
        <v>365</v>
      </c>
      <c r="N45" s="181"/>
      <c r="O45" s="182"/>
    </row>
    <row r="46" spans="1:15" s="4" customFormat="1" ht="87" customHeight="1">
      <c r="A46" s="170" t="s">
        <v>161</v>
      </c>
      <c r="B46" s="122"/>
      <c r="C46" s="171" t="s">
        <v>162</v>
      </c>
      <c r="D46" s="123" t="s">
        <v>163</v>
      </c>
      <c r="E46" s="172">
        <v>1</v>
      </c>
      <c r="F46" s="173">
        <v>10</v>
      </c>
      <c r="G46" s="174">
        <f t="shared" si="0"/>
        <v>10</v>
      </c>
      <c r="H46" s="175">
        <v>372</v>
      </c>
      <c r="I46" s="176">
        <f t="shared" si="1"/>
        <v>3720</v>
      </c>
      <c r="J46" s="177">
        <v>0.217</v>
      </c>
      <c r="K46" s="178">
        <f t="shared" si="2"/>
        <v>2.17</v>
      </c>
      <c r="L46" s="179">
        <v>17.2</v>
      </c>
      <c r="M46" s="180">
        <f t="shared" si="3"/>
        <v>172</v>
      </c>
      <c r="N46" s="181"/>
      <c r="O46" s="182"/>
    </row>
    <row r="47" spans="1:15" s="4" customFormat="1" ht="87" customHeight="1">
      <c r="A47" s="170" t="s">
        <v>164</v>
      </c>
      <c r="B47" s="122"/>
      <c r="C47" s="171" t="s">
        <v>165</v>
      </c>
      <c r="D47" s="123" t="s">
        <v>166</v>
      </c>
      <c r="E47" s="172">
        <v>1</v>
      </c>
      <c r="F47" s="173">
        <v>10</v>
      </c>
      <c r="G47" s="174">
        <f t="shared" si="0"/>
        <v>10</v>
      </c>
      <c r="H47" s="175">
        <v>418</v>
      </c>
      <c r="I47" s="176">
        <f t="shared" si="1"/>
        <v>4180</v>
      </c>
      <c r="J47" s="177">
        <f>1.18*0.6*0.3</f>
        <v>0.21240000000000001</v>
      </c>
      <c r="K47" s="178">
        <f t="shared" si="2"/>
        <v>2.1240000000000001</v>
      </c>
      <c r="L47" s="179">
        <v>18.5</v>
      </c>
      <c r="M47" s="180">
        <f t="shared" si="3"/>
        <v>185</v>
      </c>
      <c r="N47" s="181"/>
      <c r="O47" s="182"/>
    </row>
    <row r="48" spans="1:15" s="4" customFormat="1" ht="87" customHeight="1">
      <c r="A48" s="170" t="s">
        <v>167</v>
      </c>
      <c r="B48" s="122"/>
      <c r="C48" s="171" t="s">
        <v>168</v>
      </c>
      <c r="D48" s="123" t="s">
        <v>169</v>
      </c>
      <c r="E48" s="172">
        <v>1</v>
      </c>
      <c r="F48" s="173">
        <v>10</v>
      </c>
      <c r="G48" s="174">
        <f t="shared" si="0"/>
        <v>10</v>
      </c>
      <c r="H48" s="175">
        <v>415</v>
      </c>
      <c r="I48" s="176">
        <f t="shared" si="1"/>
        <v>4150</v>
      </c>
      <c r="J48" s="177">
        <f>1.18*0.6*0.3</f>
        <v>0.21240000000000001</v>
      </c>
      <c r="K48" s="178">
        <f t="shared" si="2"/>
        <v>2.1240000000000001</v>
      </c>
      <c r="L48" s="179">
        <v>18.5</v>
      </c>
      <c r="M48" s="180">
        <f t="shared" si="3"/>
        <v>185</v>
      </c>
      <c r="N48" s="181"/>
      <c r="O48" s="182"/>
    </row>
    <row r="49" spans="1:15" s="4" customFormat="1" ht="87" customHeight="1">
      <c r="A49" s="170" t="s">
        <v>170</v>
      </c>
      <c r="B49" s="122"/>
      <c r="C49" s="171" t="s">
        <v>171</v>
      </c>
      <c r="D49" s="123" t="s">
        <v>172</v>
      </c>
      <c r="E49" s="172">
        <v>1</v>
      </c>
      <c r="F49" s="173">
        <v>10</v>
      </c>
      <c r="G49" s="174">
        <f t="shared" si="0"/>
        <v>10</v>
      </c>
      <c r="H49" s="175">
        <v>600</v>
      </c>
      <c r="I49" s="176">
        <f t="shared" si="1"/>
        <v>6000</v>
      </c>
      <c r="J49" s="177">
        <f>1.35*0.72*0.47</f>
        <v>0.45684000000000002</v>
      </c>
      <c r="K49" s="178">
        <f t="shared" si="2"/>
        <v>4.5683999999999996</v>
      </c>
      <c r="L49" s="179">
        <v>27.5</v>
      </c>
      <c r="M49" s="180">
        <f t="shared" si="3"/>
        <v>275</v>
      </c>
      <c r="N49" s="181"/>
      <c r="O49" s="182"/>
    </row>
    <row r="50" spans="1:15" s="4" customFormat="1" ht="87" customHeight="1">
      <c r="A50" s="170" t="s">
        <v>173</v>
      </c>
      <c r="B50" s="122"/>
      <c r="C50" s="171" t="s">
        <v>174</v>
      </c>
      <c r="D50" s="123" t="s">
        <v>175</v>
      </c>
      <c r="E50" s="172">
        <v>1</v>
      </c>
      <c r="F50" s="173">
        <v>10</v>
      </c>
      <c r="G50" s="174">
        <f t="shared" si="0"/>
        <v>10</v>
      </c>
      <c r="H50" s="175">
        <v>343</v>
      </c>
      <c r="I50" s="176">
        <f t="shared" si="1"/>
        <v>3430</v>
      </c>
      <c r="J50" s="177">
        <f>1.35*0.72*0.47</f>
        <v>0.45684000000000002</v>
      </c>
      <c r="K50" s="178">
        <f t="shared" si="2"/>
        <v>4.5683999999999996</v>
      </c>
      <c r="L50" s="179">
        <v>16.2</v>
      </c>
      <c r="M50" s="180">
        <f t="shared" si="3"/>
        <v>162</v>
      </c>
      <c r="N50" s="181"/>
      <c r="O50" s="182"/>
    </row>
    <row r="51" spans="1:15" s="4" customFormat="1" ht="87" customHeight="1">
      <c r="A51" s="170" t="s">
        <v>176</v>
      </c>
      <c r="B51" s="122"/>
      <c r="C51" s="171" t="s">
        <v>177</v>
      </c>
      <c r="D51" s="123" t="s">
        <v>178</v>
      </c>
      <c r="E51" s="172">
        <v>1</v>
      </c>
      <c r="F51" s="173">
        <v>10</v>
      </c>
      <c r="G51" s="174">
        <f t="shared" si="0"/>
        <v>10</v>
      </c>
      <c r="H51" s="175">
        <v>420</v>
      </c>
      <c r="I51" s="176">
        <f t="shared" si="1"/>
        <v>4200</v>
      </c>
      <c r="J51" s="177">
        <f>1.2*0.63*0.32</f>
        <v>0.24192</v>
      </c>
      <c r="K51" s="178">
        <f t="shared" si="2"/>
        <v>2.4192</v>
      </c>
      <c r="L51" s="179">
        <v>18</v>
      </c>
      <c r="M51" s="180">
        <f t="shared" si="3"/>
        <v>180</v>
      </c>
      <c r="N51" s="181"/>
      <c r="O51" s="182"/>
    </row>
    <row r="52" spans="1:15" s="4" customFormat="1" ht="87" customHeight="1">
      <c r="A52" s="170" t="s">
        <v>179</v>
      </c>
      <c r="B52" s="122"/>
      <c r="C52" s="171" t="s">
        <v>180</v>
      </c>
      <c r="D52" s="123" t="s">
        <v>181</v>
      </c>
      <c r="E52" s="172">
        <v>1</v>
      </c>
      <c r="F52" s="173">
        <v>10</v>
      </c>
      <c r="G52" s="174">
        <f t="shared" si="0"/>
        <v>10</v>
      </c>
      <c r="H52" s="175">
        <v>368</v>
      </c>
      <c r="I52" s="176">
        <f t="shared" si="1"/>
        <v>3680</v>
      </c>
      <c r="J52" s="177">
        <f t="shared" ref="J52:J55" si="4">1.08*0.56*0.31</f>
        <v>0.18748799999999999</v>
      </c>
      <c r="K52" s="178">
        <f t="shared" si="2"/>
        <v>1.8748800000000001</v>
      </c>
      <c r="L52" s="179">
        <v>16</v>
      </c>
      <c r="M52" s="180">
        <f t="shared" si="3"/>
        <v>160</v>
      </c>
      <c r="N52" s="181"/>
      <c r="O52" s="182"/>
    </row>
    <row r="53" spans="1:15" s="4" customFormat="1" ht="87" customHeight="1">
      <c r="A53" s="170" t="s">
        <v>182</v>
      </c>
      <c r="B53" s="122"/>
      <c r="C53" s="171" t="s">
        <v>183</v>
      </c>
      <c r="D53" s="123" t="s">
        <v>184</v>
      </c>
      <c r="E53" s="172">
        <v>1</v>
      </c>
      <c r="F53" s="173">
        <v>10</v>
      </c>
      <c r="G53" s="174">
        <f t="shared" si="0"/>
        <v>10</v>
      </c>
      <c r="H53" s="175">
        <v>380</v>
      </c>
      <c r="I53" s="176">
        <f t="shared" si="1"/>
        <v>3800</v>
      </c>
      <c r="J53" s="177">
        <f t="shared" si="4"/>
        <v>0.18748799999999999</v>
      </c>
      <c r="K53" s="178">
        <f t="shared" si="2"/>
        <v>1.8748800000000001</v>
      </c>
      <c r="L53" s="179">
        <v>16</v>
      </c>
      <c r="M53" s="180">
        <f t="shared" si="3"/>
        <v>160</v>
      </c>
      <c r="N53" s="181"/>
      <c r="O53" s="182"/>
    </row>
    <row r="54" spans="1:15" s="4" customFormat="1" ht="87" customHeight="1">
      <c r="A54" s="170" t="s">
        <v>185</v>
      </c>
      <c r="B54" s="122"/>
      <c r="C54" s="171" t="s">
        <v>186</v>
      </c>
      <c r="D54" s="123" t="s">
        <v>181</v>
      </c>
      <c r="E54" s="172">
        <v>1</v>
      </c>
      <c r="F54" s="173">
        <v>10</v>
      </c>
      <c r="G54" s="174">
        <f t="shared" si="0"/>
        <v>10</v>
      </c>
      <c r="H54" s="175">
        <v>370</v>
      </c>
      <c r="I54" s="176">
        <f t="shared" si="1"/>
        <v>3700</v>
      </c>
      <c r="J54" s="177">
        <f t="shared" si="4"/>
        <v>0.18748799999999999</v>
      </c>
      <c r="K54" s="178">
        <f t="shared" si="2"/>
        <v>1.8748800000000001</v>
      </c>
      <c r="L54" s="179">
        <v>16</v>
      </c>
      <c r="M54" s="180">
        <f t="shared" si="3"/>
        <v>160</v>
      </c>
      <c r="N54" s="181"/>
      <c r="O54" s="182"/>
    </row>
    <row r="55" spans="1:15" s="4" customFormat="1" ht="87" customHeight="1">
      <c r="A55" s="170" t="s">
        <v>187</v>
      </c>
      <c r="B55" s="122"/>
      <c r="C55" s="171" t="s">
        <v>188</v>
      </c>
      <c r="D55" s="123" t="s">
        <v>189</v>
      </c>
      <c r="E55" s="172">
        <v>1</v>
      </c>
      <c r="F55" s="173">
        <v>10</v>
      </c>
      <c r="G55" s="174">
        <f t="shared" si="0"/>
        <v>10</v>
      </c>
      <c r="H55" s="175">
        <v>353</v>
      </c>
      <c r="I55" s="176">
        <f t="shared" si="1"/>
        <v>3530</v>
      </c>
      <c r="J55" s="177">
        <f t="shared" si="4"/>
        <v>0.18748799999999999</v>
      </c>
      <c r="K55" s="178">
        <f t="shared" si="2"/>
        <v>1.8748800000000001</v>
      </c>
      <c r="L55" s="179">
        <v>18</v>
      </c>
      <c r="M55" s="180">
        <f t="shared" si="3"/>
        <v>180</v>
      </c>
      <c r="N55" s="181"/>
      <c r="O55" s="182"/>
    </row>
    <row r="56" spans="1:15" s="4" customFormat="1" ht="87" customHeight="1">
      <c r="A56" s="170" t="s">
        <v>190</v>
      </c>
      <c r="B56" s="122"/>
      <c r="C56" s="171" t="s">
        <v>191</v>
      </c>
      <c r="D56" s="123" t="s">
        <v>192</v>
      </c>
      <c r="E56" s="172">
        <v>1</v>
      </c>
      <c r="F56" s="173">
        <v>10</v>
      </c>
      <c r="G56" s="174">
        <f t="shared" si="0"/>
        <v>10</v>
      </c>
      <c r="H56" s="175">
        <v>285</v>
      </c>
      <c r="I56" s="176">
        <f t="shared" si="1"/>
        <v>2850</v>
      </c>
      <c r="J56" s="177">
        <f>1.02*0.54*0.34</f>
        <v>0.18727199999999999</v>
      </c>
      <c r="K56" s="178">
        <f t="shared" si="2"/>
        <v>1.8727199999999999</v>
      </c>
      <c r="L56" s="179">
        <v>13</v>
      </c>
      <c r="M56" s="180">
        <f t="shared" si="3"/>
        <v>130</v>
      </c>
      <c r="N56" s="181"/>
      <c r="O56" s="182"/>
    </row>
    <row r="57" spans="1:15" s="4" customFormat="1" ht="87" customHeight="1">
      <c r="A57" s="170" t="s">
        <v>193</v>
      </c>
      <c r="B57" s="122"/>
      <c r="C57" s="171" t="s">
        <v>194</v>
      </c>
      <c r="D57" s="123" t="s">
        <v>195</v>
      </c>
      <c r="E57" s="172">
        <v>1</v>
      </c>
      <c r="F57" s="173">
        <v>10</v>
      </c>
      <c r="G57" s="174">
        <f t="shared" si="0"/>
        <v>10</v>
      </c>
      <c r="H57" s="175">
        <v>111</v>
      </c>
      <c r="I57" s="176">
        <f t="shared" si="1"/>
        <v>1110</v>
      </c>
      <c r="J57" s="177">
        <f>0.72*0.38*0.35</f>
        <v>9.5759999999999998E-2</v>
      </c>
      <c r="K57" s="178">
        <f t="shared" si="2"/>
        <v>0.95760000000000001</v>
      </c>
      <c r="L57" s="179">
        <v>6.5</v>
      </c>
      <c r="M57" s="180">
        <f t="shared" si="3"/>
        <v>65</v>
      </c>
      <c r="N57" s="181"/>
      <c r="O57" s="182"/>
    </row>
    <row r="58" spans="1:15" s="4" customFormat="1" ht="87" customHeight="1">
      <c r="A58" s="170" t="s">
        <v>196</v>
      </c>
      <c r="B58" s="122"/>
      <c r="C58" s="171" t="s">
        <v>197</v>
      </c>
      <c r="D58" s="123" t="s">
        <v>198</v>
      </c>
      <c r="E58" s="172">
        <v>1</v>
      </c>
      <c r="F58" s="173">
        <v>10</v>
      </c>
      <c r="G58" s="174">
        <f t="shared" si="0"/>
        <v>10</v>
      </c>
      <c r="H58" s="175">
        <v>184</v>
      </c>
      <c r="I58" s="176">
        <f t="shared" si="1"/>
        <v>1840</v>
      </c>
      <c r="J58" s="177">
        <f>0.59*0.41*0.24</f>
        <v>5.8056000000000003E-2</v>
      </c>
      <c r="K58" s="178">
        <f t="shared" si="2"/>
        <v>0.58055999999999996</v>
      </c>
      <c r="L58" s="179">
        <v>6.7</v>
      </c>
      <c r="M58" s="180">
        <f t="shared" si="3"/>
        <v>67</v>
      </c>
      <c r="N58" s="181"/>
      <c r="O58" s="182"/>
    </row>
    <row r="59" spans="1:15" s="4" customFormat="1" ht="87" customHeight="1">
      <c r="A59" s="170" t="s">
        <v>199</v>
      </c>
      <c r="B59" s="122"/>
      <c r="C59" s="171" t="s">
        <v>197</v>
      </c>
      <c r="D59" s="123" t="s">
        <v>200</v>
      </c>
      <c r="E59" s="172">
        <v>1</v>
      </c>
      <c r="F59" s="173">
        <v>10</v>
      </c>
      <c r="G59" s="174">
        <f t="shared" si="0"/>
        <v>10</v>
      </c>
      <c r="H59" s="175">
        <v>348</v>
      </c>
      <c r="I59" s="176">
        <f t="shared" si="1"/>
        <v>3480</v>
      </c>
      <c r="J59" s="177">
        <f>1.02*0.53*0.32</f>
        <v>0.17299200000000001</v>
      </c>
      <c r="K59" s="178">
        <f t="shared" si="2"/>
        <v>1.7299199999999999</v>
      </c>
      <c r="L59" s="179">
        <v>13</v>
      </c>
      <c r="M59" s="180">
        <f t="shared" si="3"/>
        <v>130</v>
      </c>
      <c r="N59" s="181"/>
      <c r="O59" s="182"/>
    </row>
    <row r="60" spans="1:15" s="4" customFormat="1" ht="87" customHeight="1">
      <c r="A60" s="170" t="s">
        <v>201</v>
      </c>
      <c r="B60" s="122"/>
      <c r="C60" s="171" t="s">
        <v>197</v>
      </c>
      <c r="D60" s="123" t="s">
        <v>202</v>
      </c>
      <c r="E60" s="172">
        <v>1</v>
      </c>
      <c r="F60" s="173">
        <v>10</v>
      </c>
      <c r="G60" s="174">
        <f t="shared" si="0"/>
        <v>10</v>
      </c>
      <c r="H60" s="175">
        <v>385</v>
      </c>
      <c r="I60" s="176">
        <f t="shared" si="1"/>
        <v>3850</v>
      </c>
      <c r="J60" s="177">
        <f>1.09*0.54*0.31</f>
        <v>0.18246599999999999</v>
      </c>
      <c r="K60" s="178">
        <f t="shared" si="2"/>
        <v>1.8246599999999999</v>
      </c>
      <c r="L60" s="179">
        <v>15</v>
      </c>
      <c r="M60" s="180">
        <f t="shared" si="3"/>
        <v>150</v>
      </c>
      <c r="N60" s="181"/>
      <c r="O60" s="182"/>
    </row>
    <row r="61" spans="1:15" s="4" customFormat="1" ht="87" customHeight="1">
      <c r="A61" s="170" t="s">
        <v>203</v>
      </c>
      <c r="B61" s="122"/>
      <c r="C61" s="171" t="s">
        <v>204</v>
      </c>
      <c r="D61" s="123" t="s">
        <v>205</v>
      </c>
      <c r="E61" s="172">
        <v>1</v>
      </c>
      <c r="F61" s="173">
        <v>10</v>
      </c>
      <c r="G61" s="174">
        <f t="shared" si="0"/>
        <v>10</v>
      </c>
      <c r="H61" s="175">
        <v>625</v>
      </c>
      <c r="I61" s="176">
        <f t="shared" si="1"/>
        <v>6250</v>
      </c>
      <c r="J61" s="177">
        <f>1.085*0.57*0.5</f>
        <v>0.30922500000000003</v>
      </c>
      <c r="K61" s="178">
        <f t="shared" si="2"/>
        <v>3.0922499999999999</v>
      </c>
      <c r="L61" s="179">
        <v>15.6</v>
      </c>
      <c r="M61" s="180">
        <f t="shared" si="3"/>
        <v>156</v>
      </c>
      <c r="N61" s="181"/>
      <c r="O61" s="182"/>
    </row>
    <row r="62" spans="1:15" s="4" customFormat="1" ht="87" customHeight="1">
      <c r="A62" s="170" t="s">
        <v>206</v>
      </c>
      <c r="B62" s="122"/>
      <c r="C62" s="171" t="s">
        <v>207</v>
      </c>
      <c r="D62" s="123" t="s">
        <v>208</v>
      </c>
      <c r="E62" s="172">
        <v>1</v>
      </c>
      <c r="F62" s="173">
        <v>10</v>
      </c>
      <c r="G62" s="174">
        <f t="shared" si="0"/>
        <v>10</v>
      </c>
      <c r="H62" s="175">
        <v>360</v>
      </c>
      <c r="I62" s="176">
        <f t="shared" si="1"/>
        <v>3600</v>
      </c>
      <c r="J62" s="177">
        <v>0.30299999999999999</v>
      </c>
      <c r="K62" s="178">
        <f t="shared" si="2"/>
        <v>3.03</v>
      </c>
      <c r="L62" s="179">
        <v>20</v>
      </c>
      <c r="M62" s="180">
        <f t="shared" si="3"/>
        <v>200</v>
      </c>
      <c r="N62" s="181"/>
      <c r="O62" s="182"/>
    </row>
    <row r="63" spans="1:15" s="4" customFormat="1" ht="87" customHeight="1">
      <c r="A63" s="170" t="s">
        <v>209</v>
      </c>
      <c r="B63" s="122"/>
      <c r="C63" s="171" t="s">
        <v>210</v>
      </c>
      <c r="D63" s="123" t="s">
        <v>211</v>
      </c>
      <c r="E63" s="172">
        <v>1</v>
      </c>
      <c r="F63" s="173">
        <v>10</v>
      </c>
      <c r="G63" s="174">
        <f t="shared" si="0"/>
        <v>10</v>
      </c>
      <c r="H63" s="175">
        <v>133</v>
      </c>
      <c r="I63" s="176">
        <f t="shared" si="1"/>
        <v>1330</v>
      </c>
      <c r="J63" s="177">
        <v>0.08</v>
      </c>
      <c r="K63" s="178">
        <f t="shared" si="2"/>
        <v>0.8</v>
      </c>
      <c r="L63" s="179">
        <v>6.5</v>
      </c>
      <c r="M63" s="180">
        <f t="shared" si="3"/>
        <v>65</v>
      </c>
      <c r="N63" s="181"/>
      <c r="O63" s="182"/>
    </row>
    <row r="64" spans="1:15" s="4" customFormat="1" ht="87" customHeight="1">
      <c r="A64" s="170" t="s">
        <v>212</v>
      </c>
      <c r="B64" s="122"/>
      <c r="C64" s="171" t="s">
        <v>213</v>
      </c>
      <c r="D64" s="123" t="s">
        <v>214</v>
      </c>
      <c r="E64" s="172">
        <v>1</v>
      </c>
      <c r="F64" s="173">
        <v>10</v>
      </c>
      <c r="G64" s="174">
        <f t="shared" si="0"/>
        <v>10</v>
      </c>
      <c r="H64" s="175">
        <v>385</v>
      </c>
      <c r="I64" s="176">
        <f t="shared" si="1"/>
        <v>3850</v>
      </c>
      <c r="J64" s="177">
        <v>0.35</v>
      </c>
      <c r="K64" s="178">
        <f t="shared" si="2"/>
        <v>3.5</v>
      </c>
      <c r="L64" s="179">
        <v>21</v>
      </c>
      <c r="M64" s="180">
        <f t="shared" si="3"/>
        <v>210</v>
      </c>
      <c r="N64" s="181"/>
      <c r="O64" s="182"/>
    </row>
    <row r="65" spans="1:15" s="4" customFormat="1" ht="87" customHeight="1">
      <c r="A65" s="170" t="s">
        <v>215</v>
      </c>
      <c r="B65" s="122"/>
      <c r="C65" s="171" t="s">
        <v>216</v>
      </c>
      <c r="D65" s="123" t="s">
        <v>217</v>
      </c>
      <c r="E65" s="172">
        <v>1</v>
      </c>
      <c r="F65" s="173">
        <v>10</v>
      </c>
      <c r="G65" s="174">
        <f t="shared" si="0"/>
        <v>10</v>
      </c>
      <c r="H65" s="175">
        <v>238</v>
      </c>
      <c r="I65" s="176">
        <f t="shared" si="1"/>
        <v>2380</v>
      </c>
      <c r="J65" s="177">
        <v>9.6000000000000002E-2</v>
      </c>
      <c r="K65" s="178">
        <f t="shared" si="2"/>
        <v>0.96</v>
      </c>
      <c r="L65" s="179">
        <v>9</v>
      </c>
      <c r="M65" s="180">
        <f t="shared" si="3"/>
        <v>90</v>
      </c>
      <c r="N65" s="181"/>
      <c r="O65" s="182"/>
    </row>
    <row r="66" spans="1:15" s="4" customFormat="1" ht="87" customHeight="1">
      <c r="A66" s="170" t="s">
        <v>218</v>
      </c>
      <c r="B66" s="122"/>
      <c r="C66" s="171" t="s">
        <v>219</v>
      </c>
      <c r="D66" s="123" t="s">
        <v>220</v>
      </c>
      <c r="E66" s="172">
        <v>1</v>
      </c>
      <c r="F66" s="173">
        <v>10</v>
      </c>
      <c r="G66" s="174">
        <f t="shared" si="0"/>
        <v>10</v>
      </c>
      <c r="H66" s="175">
        <v>268</v>
      </c>
      <c r="I66" s="176">
        <f t="shared" si="1"/>
        <v>2680</v>
      </c>
      <c r="J66" s="177">
        <v>0.27</v>
      </c>
      <c r="K66" s="178">
        <f t="shared" si="2"/>
        <v>2.7</v>
      </c>
      <c r="L66" s="179">
        <v>12</v>
      </c>
      <c r="M66" s="180">
        <f t="shared" si="3"/>
        <v>120</v>
      </c>
      <c r="N66" s="181"/>
      <c r="O66" s="182"/>
    </row>
    <row r="67" spans="1:15" s="4" customFormat="1" ht="87" customHeight="1">
      <c r="A67" s="170" t="s">
        <v>221</v>
      </c>
      <c r="B67" s="122"/>
      <c r="C67" s="171" t="s">
        <v>222</v>
      </c>
      <c r="D67" s="123" t="s">
        <v>223</v>
      </c>
      <c r="E67" s="172">
        <v>1</v>
      </c>
      <c r="F67" s="173">
        <v>10</v>
      </c>
      <c r="G67" s="174">
        <f t="shared" si="0"/>
        <v>10</v>
      </c>
      <c r="H67" s="175">
        <v>313</v>
      </c>
      <c r="I67" s="176">
        <f t="shared" si="1"/>
        <v>3130</v>
      </c>
      <c r="J67" s="177">
        <f>1.01*0.325*0.615</f>
        <v>0.20187374999999999</v>
      </c>
      <c r="K67" s="178">
        <f t="shared" si="2"/>
        <v>2.0187374999999999</v>
      </c>
      <c r="L67" s="179">
        <v>15</v>
      </c>
      <c r="M67" s="180">
        <f t="shared" si="3"/>
        <v>150</v>
      </c>
      <c r="N67" s="181"/>
      <c r="O67" s="182"/>
    </row>
    <row r="68" spans="1:15" s="4" customFormat="1" ht="87" customHeight="1">
      <c r="A68" s="170" t="s">
        <v>224</v>
      </c>
      <c r="B68" s="122"/>
      <c r="C68" s="171" t="s">
        <v>225</v>
      </c>
      <c r="D68" s="123" t="s">
        <v>226</v>
      </c>
      <c r="E68" s="172">
        <v>1</v>
      </c>
      <c r="F68" s="173">
        <v>10</v>
      </c>
      <c r="G68" s="174">
        <f t="shared" si="0"/>
        <v>10</v>
      </c>
      <c r="H68" s="175">
        <v>255</v>
      </c>
      <c r="I68" s="176">
        <f t="shared" si="1"/>
        <v>2550</v>
      </c>
      <c r="J68" s="177">
        <f>0.885*0.5*0.415</f>
        <v>0.18363750000000001</v>
      </c>
      <c r="K68" s="178">
        <f t="shared" si="2"/>
        <v>1.8363750000000001</v>
      </c>
      <c r="L68" s="179">
        <v>15.3</v>
      </c>
      <c r="M68" s="180">
        <f t="shared" si="3"/>
        <v>153</v>
      </c>
      <c r="N68" s="181"/>
      <c r="O68" s="182"/>
    </row>
    <row r="69" spans="1:15" s="4" customFormat="1" ht="87" customHeight="1">
      <c r="A69" s="170" t="s">
        <v>227</v>
      </c>
      <c r="B69" s="122"/>
      <c r="C69" s="171" t="s">
        <v>228</v>
      </c>
      <c r="D69" s="123" t="s">
        <v>229</v>
      </c>
      <c r="E69" s="172">
        <v>1</v>
      </c>
      <c r="F69" s="173">
        <v>10</v>
      </c>
      <c r="G69" s="174">
        <f t="shared" si="0"/>
        <v>10</v>
      </c>
      <c r="H69" s="175">
        <v>288</v>
      </c>
      <c r="I69" s="176">
        <f t="shared" si="1"/>
        <v>2880</v>
      </c>
      <c r="J69" s="177">
        <f>0.92*0.42*0.57</f>
        <v>0.220248</v>
      </c>
      <c r="K69" s="178">
        <f t="shared" si="2"/>
        <v>2.20248</v>
      </c>
      <c r="L69" s="179">
        <v>15.5</v>
      </c>
      <c r="M69" s="180">
        <f t="shared" si="3"/>
        <v>155</v>
      </c>
      <c r="N69" s="181"/>
      <c r="O69" s="182"/>
    </row>
    <row r="70" spans="1:15" s="4" customFormat="1" ht="87" customHeight="1">
      <c r="A70" s="170" t="s">
        <v>230</v>
      </c>
      <c r="B70" s="122"/>
      <c r="C70" s="171" t="s">
        <v>231</v>
      </c>
      <c r="D70" s="123" t="s">
        <v>232</v>
      </c>
      <c r="E70" s="172">
        <v>1</v>
      </c>
      <c r="F70" s="173">
        <v>10</v>
      </c>
      <c r="G70" s="174">
        <f t="shared" si="0"/>
        <v>10</v>
      </c>
      <c r="H70" s="175">
        <v>303</v>
      </c>
      <c r="I70" s="176">
        <f t="shared" si="1"/>
        <v>3030</v>
      </c>
      <c r="J70" s="177">
        <f>0.94*0.51*0.48</f>
        <v>0.23011200000000001</v>
      </c>
      <c r="K70" s="178">
        <f t="shared" si="2"/>
        <v>2.3011200000000001</v>
      </c>
      <c r="L70" s="179">
        <v>17.3</v>
      </c>
      <c r="M70" s="180">
        <f t="shared" si="3"/>
        <v>173</v>
      </c>
      <c r="N70" s="181"/>
      <c r="O70" s="182"/>
    </row>
    <row r="71" spans="1:15" s="4" customFormat="1" ht="87" customHeight="1">
      <c r="A71" s="170" t="s">
        <v>233</v>
      </c>
      <c r="B71" s="122"/>
      <c r="C71" s="171" t="s">
        <v>234</v>
      </c>
      <c r="D71" s="123" t="s">
        <v>235</v>
      </c>
      <c r="E71" s="172">
        <v>1</v>
      </c>
      <c r="F71" s="173">
        <v>10</v>
      </c>
      <c r="G71" s="174">
        <f t="shared" si="0"/>
        <v>10</v>
      </c>
      <c r="H71" s="175">
        <v>485</v>
      </c>
      <c r="I71" s="176">
        <f t="shared" si="1"/>
        <v>4850</v>
      </c>
      <c r="J71" s="177">
        <f>0.95*0.76*0.44</f>
        <v>0.31768000000000002</v>
      </c>
      <c r="K71" s="178">
        <f t="shared" si="2"/>
        <v>3.1768000000000001</v>
      </c>
      <c r="L71" s="179">
        <v>19</v>
      </c>
      <c r="M71" s="180">
        <f t="shared" si="3"/>
        <v>190</v>
      </c>
      <c r="N71" s="181"/>
      <c r="O71" s="182"/>
    </row>
    <row r="72" spans="1:15" s="4" customFormat="1" ht="87" customHeight="1">
      <c r="A72" s="170" t="s">
        <v>236</v>
      </c>
      <c r="B72" s="122"/>
      <c r="C72" s="171" t="s">
        <v>237</v>
      </c>
      <c r="D72" s="123" t="s">
        <v>238</v>
      </c>
      <c r="E72" s="172">
        <v>1</v>
      </c>
      <c r="F72" s="173">
        <v>10</v>
      </c>
      <c r="G72" s="174">
        <f t="shared" ref="G72:G86" si="5">F72*E72</f>
        <v>10</v>
      </c>
      <c r="H72" s="175">
        <v>245</v>
      </c>
      <c r="I72" s="176">
        <f t="shared" ref="I72:I86" si="6">G72*H72</f>
        <v>2450</v>
      </c>
      <c r="J72" s="177">
        <f>0.85*0.42*0.49</f>
        <v>0.17493</v>
      </c>
      <c r="K72" s="178">
        <f t="shared" ref="K72:K86" si="7">F72*J72</f>
        <v>1.7493000000000001</v>
      </c>
      <c r="L72" s="179">
        <v>12.4</v>
      </c>
      <c r="M72" s="180">
        <f t="shared" ref="M72:M86" si="8">F72*L72</f>
        <v>124</v>
      </c>
      <c r="N72" s="181"/>
      <c r="O72" s="182"/>
    </row>
    <row r="73" spans="1:15" s="4" customFormat="1" ht="87" customHeight="1">
      <c r="A73" s="170" t="s">
        <v>239</v>
      </c>
      <c r="B73" s="122"/>
      <c r="C73" s="171" t="s">
        <v>240</v>
      </c>
      <c r="D73" s="123" t="s">
        <v>238</v>
      </c>
      <c r="E73" s="172">
        <v>1</v>
      </c>
      <c r="F73" s="173">
        <v>10</v>
      </c>
      <c r="G73" s="174">
        <f t="shared" si="5"/>
        <v>10</v>
      </c>
      <c r="H73" s="175">
        <v>265</v>
      </c>
      <c r="I73" s="176">
        <f t="shared" si="6"/>
        <v>2650</v>
      </c>
      <c r="J73" s="177">
        <f>1.01*0.35*0.51</f>
        <v>0.180285</v>
      </c>
      <c r="K73" s="178">
        <f t="shared" si="7"/>
        <v>1.8028500000000001</v>
      </c>
      <c r="L73" s="179">
        <v>15</v>
      </c>
      <c r="M73" s="180">
        <f t="shared" si="8"/>
        <v>150</v>
      </c>
      <c r="N73" s="181"/>
      <c r="O73" s="182"/>
    </row>
    <row r="74" spans="1:15" s="4" customFormat="1" ht="87" customHeight="1">
      <c r="A74" s="170" t="s">
        <v>241</v>
      </c>
      <c r="B74" s="122"/>
      <c r="C74" s="171" t="s">
        <v>242</v>
      </c>
      <c r="D74" s="123" t="s">
        <v>243</v>
      </c>
      <c r="E74" s="172">
        <v>1</v>
      </c>
      <c r="F74" s="173">
        <v>10</v>
      </c>
      <c r="G74" s="174">
        <f t="shared" si="5"/>
        <v>10</v>
      </c>
      <c r="H74" s="175">
        <v>188</v>
      </c>
      <c r="I74" s="176">
        <f t="shared" si="6"/>
        <v>1880</v>
      </c>
      <c r="J74" s="177">
        <f>0.79*0.53*0.465</f>
        <v>0.19469549999999999</v>
      </c>
      <c r="K74" s="178">
        <f t="shared" si="7"/>
        <v>1.946955</v>
      </c>
      <c r="L74" s="179">
        <v>9.4</v>
      </c>
      <c r="M74" s="180">
        <f t="shared" si="8"/>
        <v>94</v>
      </c>
      <c r="N74" s="181"/>
      <c r="O74" s="182"/>
    </row>
    <row r="75" spans="1:15" s="4" customFormat="1" ht="87" customHeight="1">
      <c r="A75" s="170" t="s">
        <v>244</v>
      </c>
      <c r="B75" s="122"/>
      <c r="C75" s="171" t="s">
        <v>245</v>
      </c>
      <c r="D75" s="123" t="s">
        <v>246</v>
      </c>
      <c r="E75" s="172">
        <v>1</v>
      </c>
      <c r="F75" s="173">
        <v>10</v>
      </c>
      <c r="G75" s="174">
        <f t="shared" si="5"/>
        <v>10</v>
      </c>
      <c r="H75" s="175">
        <v>250</v>
      </c>
      <c r="I75" s="176">
        <f t="shared" si="6"/>
        <v>2500</v>
      </c>
      <c r="J75" s="177">
        <f>0.92*0.38*0.45</f>
        <v>0.15731999999999999</v>
      </c>
      <c r="K75" s="178">
        <f t="shared" si="7"/>
        <v>1.5731999999999999</v>
      </c>
      <c r="L75" s="179">
        <v>12</v>
      </c>
      <c r="M75" s="180">
        <f t="shared" si="8"/>
        <v>120</v>
      </c>
      <c r="N75" s="181"/>
      <c r="O75" s="182"/>
    </row>
    <row r="76" spans="1:15" s="4" customFormat="1" ht="87" customHeight="1">
      <c r="A76" s="170" t="s">
        <v>247</v>
      </c>
      <c r="B76" s="122"/>
      <c r="C76" s="171" t="s">
        <v>248</v>
      </c>
      <c r="D76" s="123" t="s">
        <v>249</v>
      </c>
      <c r="E76" s="172">
        <v>1</v>
      </c>
      <c r="F76" s="173">
        <v>10</v>
      </c>
      <c r="G76" s="174">
        <f t="shared" si="5"/>
        <v>10</v>
      </c>
      <c r="H76" s="175">
        <v>285</v>
      </c>
      <c r="I76" s="176">
        <f t="shared" si="6"/>
        <v>2850</v>
      </c>
      <c r="J76" s="177">
        <f>1*0.37*0.47</f>
        <v>0.1739</v>
      </c>
      <c r="K76" s="178">
        <f t="shared" si="7"/>
        <v>1.7390000000000001</v>
      </c>
      <c r="L76" s="179">
        <v>13.3</v>
      </c>
      <c r="M76" s="180">
        <f t="shared" si="8"/>
        <v>133</v>
      </c>
      <c r="N76" s="181"/>
      <c r="O76" s="182"/>
    </row>
    <row r="77" spans="1:15" s="4" customFormat="1" ht="87" customHeight="1">
      <c r="A77" s="170" t="s">
        <v>250</v>
      </c>
      <c r="B77" s="122"/>
      <c r="C77" s="171" t="s">
        <v>251</v>
      </c>
      <c r="D77" s="123" t="s">
        <v>252</v>
      </c>
      <c r="E77" s="172">
        <v>1</v>
      </c>
      <c r="F77" s="173">
        <v>10</v>
      </c>
      <c r="G77" s="174">
        <f t="shared" si="5"/>
        <v>10</v>
      </c>
      <c r="H77" s="175">
        <v>230</v>
      </c>
      <c r="I77" s="176">
        <f t="shared" si="6"/>
        <v>2300</v>
      </c>
      <c r="J77" s="177">
        <f>0.8*0.34*0.5</f>
        <v>0.13600000000000001</v>
      </c>
      <c r="K77" s="178">
        <f t="shared" si="7"/>
        <v>1.36</v>
      </c>
      <c r="L77" s="179">
        <v>10.9</v>
      </c>
      <c r="M77" s="180">
        <f t="shared" si="8"/>
        <v>109</v>
      </c>
      <c r="N77" s="181"/>
      <c r="O77" s="182"/>
    </row>
    <row r="78" spans="1:15" s="4" customFormat="1" ht="87" customHeight="1">
      <c r="A78" s="170" t="s">
        <v>253</v>
      </c>
      <c r="B78" s="122"/>
      <c r="C78" s="171" t="s">
        <v>254</v>
      </c>
      <c r="D78" s="123" t="s">
        <v>255</v>
      </c>
      <c r="E78" s="172">
        <v>1</v>
      </c>
      <c r="F78" s="173">
        <v>10</v>
      </c>
      <c r="G78" s="174">
        <f t="shared" si="5"/>
        <v>10</v>
      </c>
      <c r="H78" s="175">
        <v>230</v>
      </c>
      <c r="I78" s="176">
        <f t="shared" si="6"/>
        <v>2300</v>
      </c>
      <c r="J78" s="177">
        <f>1.05*0.45*0.4</f>
        <v>0.189</v>
      </c>
      <c r="K78" s="178">
        <f t="shared" si="7"/>
        <v>1.89</v>
      </c>
      <c r="L78" s="179">
        <v>15.5</v>
      </c>
      <c r="M78" s="180">
        <f t="shared" si="8"/>
        <v>155</v>
      </c>
      <c r="N78" s="181"/>
      <c r="O78" s="182"/>
    </row>
    <row r="79" spans="1:15" s="4" customFormat="1" ht="87" customHeight="1">
      <c r="A79" s="170" t="s">
        <v>256</v>
      </c>
      <c r="B79" s="122"/>
      <c r="C79" s="171" t="s">
        <v>257</v>
      </c>
      <c r="D79" s="123" t="s">
        <v>258</v>
      </c>
      <c r="E79" s="172">
        <v>1</v>
      </c>
      <c r="F79" s="173">
        <v>10</v>
      </c>
      <c r="G79" s="174">
        <f t="shared" si="5"/>
        <v>10</v>
      </c>
      <c r="H79" s="175">
        <v>310</v>
      </c>
      <c r="I79" s="176">
        <f t="shared" si="6"/>
        <v>3100</v>
      </c>
      <c r="J79" s="177">
        <f>0.95*0.58*0.48</f>
        <v>0.26447999999999999</v>
      </c>
      <c r="K79" s="178">
        <f t="shared" si="7"/>
        <v>2.6448</v>
      </c>
      <c r="L79" s="179">
        <v>16.5</v>
      </c>
      <c r="M79" s="180">
        <f t="shared" si="8"/>
        <v>165</v>
      </c>
      <c r="N79" s="181"/>
      <c r="O79" s="182"/>
    </row>
    <row r="80" spans="1:15" s="4" customFormat="1" ht="87" customHeight="1">
      <c r="A80" s="170" t="s">
        <v>259</v>
      </c>
      <c r="B80" s="122"/>
      <c r="C80" s="171" t="s">
        <v>260</v>
      </c>
      <c r="D80" s="123" t="s">
        <v>261</v>
      </c>
      <c r="E80" s="172">
        <v>1</v>
      </c>
      <c r="F80" s="173">
        <v>10</v>
      </c>
      <c r="G80" s="174">
        <f t="shared" si="5"/>
        <v>10</v>
      </c>
      <c r="H80" s="175">
        <v>320</v>
      </c>
      <c r="I80" s="176">
        <f t="shared" si="6"/>
        <v>3200</v>
      </c>
      <c r="J80" s="177">
        <f>0.97*0.41*0.545</f>
        <v>0.21674650000000001</v>
      </c>
      <c r="K80" s="178">
        <f t="shared" si="7"/>
        <v>2.167465</v>
      </c>
      <c r="L80" s="179">
        <v>16.5</v>
      </c>
      <c r="M80" s="180">
        <f t="shared" si="8"/>
        <v>165</v>
      </c>
      <c r="N80" s="181"/>
      <c r="O80" s="182"/>
    </row>
    <row r="81" spans="1:15" s="4" customFormat="1" ht="87" customHeight="1">
      <c r="A81" s="170" t="s">
        <v>262</v>
      </c>
      <c r="B81" s="122"/>
      <c r="C81" s="171" t="s">
        <v>263</v>
      </c>
      <c r="D81" s="123" t="s">
        <v>261</v>
      </c>
      <c r="E81" s="172">
        <v>1</v>
      </c>
      <c r="F81" s="173">
        <v>10</v>
      </c>
      <c r="G81" s="174">
        <f t="shared" si="5"/>
        <v>10</v>
      </c>
      <c r="H81" s="175">
        <v>352</v>
      </c>
      <c r="I81" s="176">
        <f t="shared" si="6"/>
        <v>3520</v>
      </c>
      <c r="J81" s="177">
        <f>0.97*0.41*0.545</f>
        <v>0.21674650000000001</v>
      </c>
      <c r="K81" s="178">
        <f t="shared" si="7"/>
        <v>2.167465</v>
      </c>
      <c r="L81" s="179">
        <v>18</v>
      </c>
      <c r="M81" s="180">
        <f t="shared" si="8"/>
        <v>180</v>
      </c>
      <c r="N81" s="181"/>
      <c r="O81" s="182"/>
    </row>
    <row r="82" spans="1:15" s="4" customFormat="1" ht="87" customHeight="1">
      <c r="A82" s="170" t="s">
        <v>264</v>
      </c>
      <c r="B82" s="122"/>
      <c r="C82" s="171" t="s">
        <v>265</v>
      </c>
      <c r="D82" s="123" t="s">
        <v>266</v>
      </c>
      <c r="E82" s="172">
        <v>1</v>
      </c>
      <c r="F82" s="173">
        <v>10</v>
      </c>
      <c r="G82" s="174">
        <f t="shared" si="5"/>
        <v>10</v>
      </c>
      <c r="H82" s="175">
        <v>342</v>
      </c>
      <c r="I82" s="176">
        <f t="shared" si="6"/>
        <v>3420</v>
      </c>
      <c r="J82" s="177">
        <f>1.04*0.63*0.3</f>
        <v>0.19656000000000001</v>
      </c>
      <c r="K82" s="178">
        <f t="shared" si="7"/>
        <v>1.9656</v>
      </c>
      <c r="L82" s="179">
        <v>18</v>
      </c>
      <c r="M82" s="180">
        <f t="shared" si="8"/>
        <v>180</v>
      </c>
      <c r="N82" s="181"/>
      <c r="O82" s="182"/>
    </row>
    <row r="83" spans="1:15" s="4" customFormat="1" ht="87" customHeight="1">
      <c r="A83" s="170" t="s">
        <v>267</v>
      </c>
      <c r="B83" s="122"/>
      <c r="C83" s="171" t="s">
        <v>268</v>
      </c>
      <c r="D83" s="123" t="s">
        <v>269</v>
      </c>
      <c r="E83" s="172">
        <v>1</v>
      </c>
      <c r="F83" s="173">
        <v>10</v>
      </c>
      <c r="G83" s="174">
        <f t="shared" si="5"/>
        <v>10</v>
      </c>
      <c r="H83" s="175">
        <v>280</v>
      </c>
      <c r="I83" s="176">
        <f t="shared" si="6"/>
        <v>2800</v>
      </c>
      <c r="J83" s="177">
        <f>0.75*0.705*0.45</f>
        <v>0.2379375</v>
      </c>
      <c r="K83" s="178">
        <f t="shared" si="7"/>
        <v>2.379375</v>
      </c>
      <c r="L83" s="179">
        <v>13.5</v>
      </c>
      <c r="M83" s="180">
        <f t="shared" si="8"/>
        <v>135</v>
      </c>
      <c r="N83" s="181"/>
      <c r="O83" s="182"/>
    </row>
    <row r="84" spans="1:15" s="4" customFormat="1" ht="87" customHeight="1">
      <c r="A84" s="170" t="s">
        <v>270</v>
      </c>
      <c r="B84" s="122"/>
      <c r="C84" s="171" t="s">
        <v>271</v>
      </c>
      <c r="D84" s="123" t="s">
        <v>272</v>
      </c>
      <c r="E84" s="172">
        <v>1</v>
      </c>
      <c r="F84" s="173">
        <v>10</v>
      </c>
      <c r="G84" s="174">
        <f t="shared" si="5"/>
        <v>10</v>
      </c>
      <c r="H84" s="175">
        <v>205</v>
      </c>
      <c r="I84" s="176">
        <f t="shared" si="6"/>
        <v>2050</v>
      </c>
      <c r="J84" s="177">
        <f>0.81*0.4*0.44</f>
        <v>0.14255999999999999</v>
      </c>
      <c r="K84" s="178">
        <f t="shared" si="7"/>
        <v>1.4256</v>
      </c>
      <c r="L84" s="179">
        <v>10.3</v>
      </c>
      <c r="M84" s="180">
        <f t="shared" si="8"/>
        <v>103</v>
      </c>
      <c r="N84" s="181"/>
      <c r="O84" s="182"/>
    </row>
    <row r="85" spans="1:15" s="4" customFormat="1" ht="87" customHeight="1">
      <c r="A85" s="170" t="s">
        <v>273</v>
      </c>
      <c r="B85" s="122"/>
      <c r="C85" s="171" t="s">
        <v>274</v>
      </c>
      <c r="D85" s="123" t="s">
        <v>275</v>
      </c>
      <c r="E85" s="172">
        <v>1</v>
      </c>
      <c r="F85" s="173">
        <v>10</v>
      </c>
      <c r="G85" s="174">
        <f t="shared" si="5"/>
        <v>10</v>
      </c>
      <c r="H85" s="175">
        <v>285</v>
      </c>
      <c r="I85" s="176">
        <f t="shared" si="6"/>
        <v>2850</v>
      </c>
      <c r="J85" s="177">
        <f>0.95*0.35*0.52</f>
        <v>0.1729</v>
      </c>
      <c r="K85" s="178">
        <f t="shared" si="7"/>
        <v>1.7290000000000001</v>
      </c>
      <c r="L85" s="179">
        <v>13</v>
      </c>
      <c r="M85" s="180">
        <f t="shared" si="8"/>
        <v>130</v>
      </c>
      <c r="N85" s="181"/>
      <c r="O85" s="182"/>
    </row>
    <row r="86" spans="1:15" s="4" customFormat="1" ht="87" customHeight="1">
      <c r="A86" s="170" t="s">
        <v>276</v>
      </c>
      <c r="B86" s="122"/>
      <c r="C86" s="171" t="s">
        <v>277</v>
      </c>
      <c r="D86" s="123" t="s">
        <v>278</v>
      </c>
      <c r="E86" s="172">
        <v>1</v>
      </c>
      <c r="F86" s="173">
        <v>10</v>
      </c>
      <c r="G86" s="174">
        <f t="shared" si="5"/>
        <v>10</v>
      </c>
      <c r="H86" s="175">
        <v>440</v>
      </c>
      <c r="I86" s="176">
        <f t="shared" si="6"/>
        <v>4400</v>
      </c>
      <c r="J86" s="177">
        <f>1.02*0.49*0.515</f>
        <v>0.25739699999999999</v>
      </c>
      <c r="K86" s="178">
        <f t="shared" si="7"/>
        <v>2.5739700000000001</v>
      </c>
      <c r="L86" s="179">
        <v>18</v>
      </c>
      <c r="M86" s="180">
        <f t="shared" si="8"/>
        <v>180</v>
      </c>
      <c r="N86" s="181"/>
      <c r="O86" s="182"/>
    </row>
    <row r="87" spans="1:15">
      <c r="A87" s="183"/>
      <c r="B87" s="183"/>
      <c r="C87" s="183"/>
      <c r="D87" s="184"/>
      <c r="E87" s="183"/>
      <c r="F87" s="183">
        <f t="shared" ref="F87:I87" si="9">SUM(F8:F86)</f>
        <v>790</v>
      </c>
      <c r="G87" s="183">
        <f t="shared" si="9"/>
        <v>790</v>
      </c>
      <c r="H87" s="183"/>
      <c r="I87" s="183">
        <f t="shared" si="9"/>
        <v>344220</v>
      </c>
      <c r="J87" s="183"/>
      <c r="K87" s="183">
        <f>SUM(K8:K86)</f>
        <v>227.95645375000001</v>
      </c>
      <c r="L87" s="183"/>
      <c r="M87" s="183">
        <f>SUM(M8:M86)</f>
        <v>16169.5</v>
      </c>
      <c r="N87" s="183"/>
    </row>
    <row r="88" spans="1:15" s="6" customFormat="1" ht="54.95" customHeight="1">
      <c r="A88" s="227" t="s">
        <v>279</v>
      </c>
      <c r="B88" s="227"/>
      <c r="C88" s="227" t="s">
        <v>280</v>
      </c>
      <c r="D88" s="227"/>
      <c r="E88" s="185" t="s">
        <v>281</v>
      </c>
      <c r="F88" s="185" t="s">
        <v>282</v>
      </c>
      <c r="G88" s="185"/>
      <c r="H88" s="185"/>
      <c r="I88" s="185" t="s">
        <v>283</v>
      </c>
      <c r="J88" s="185"/>
      <c r="K88" s="185" t="s">
        <v>284</v>
      </c>
      <c r="L88" s="185"/>
      <c r="M88" s="185" t="s">
        <v>285</v>
      </c>
      <c r="N88" s="185"/>
    </row>
    <row r="89" spans="1:15" s="6" customFormat="1" ht="165" customHeight="1">
      <c r="A89" s="228"/>
      <c r="B89" s="229"/>
      <c r="C89" s="230"/>
      <c r="D89" s="230"/>
      <c r="E89" s="186"/>
      <c r="F89" s="186"/>
      <c r="G89" s="186"/>
      <c r="H89" s="186"/>
      <c r="I89" s="186"/>
      <c r="J89" s="186"/>
      <c r="K89" s="186"/>
      <c r="L89" s="186"/>
      <c r="M89" s="186"/>
      <c r="N89" s="186"/>
    </row>
  </sheetData>
  <mergeCells count="13">
    <mergeCell ref="A89:B89"/>
    <mergeCell ref="C89:D89"/>
    <mergeCell ref="B5:C5"/>
    <mergeCell ref="H5:I5"/>
    <mergeCell ref="J5:L5"/>
    <mergeCell ref="A88:B88"/>
    <mergeCell ref="C88:D88"/>
    <mergeCell ref="A1:N1"/>
    <mergeCell ref="A2:N2"/>
    <mergeCell ref="A3:N3"/>
    <mergeCell ref="B4:C4"/>
    <mergeCell ref="H4:I4"/>
    <mergeCell ref="J4:L4"/>
  </mergeCells>
  <pageMargins left="0.7" right="0.7" top="0.75" bottom="0.75" header="0.3" footer="0.3"/>
  <pageSetup paperSize="9" orientation="portrait"/>
  <drawing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DB954"/>
  <sheetViews>
    <sheetView tabSelected="1" workbookViewId="0">
      <pane ySplit="3" topLeftCell="A4" activePane="bottomLeft" state="frozen"/>
      <selection pane="bottomLeft" activeCell="I4" sqref="I4"/>
    </sheetView>
  </sheetViews>
  <sheetFormatPr defaultColWidth="9.01171875" defaultRowHeight="15"/>
  <cols>
    <col min="1" max="1" width="28.65234375" style="6" customWidth="1"/>
    <col min="2" max="2" width="22.46484375" style="7" customWidth="1"/>
    <col min="3" max="3" width="15.46875" style="8" customWidth="1"/>
    <col min="4" max="4" width="8.33984375" style="9" customWidth="1"/>
    <col min="5" max="5" width="14.66015625" style="10" hidden="1" customWidth="1"/>
    <col min="6" max="6" width="12.77734375" style="11" customWidth="1"/>
    <col min="7" max="7" width="14.66015625" style="12" customWidth="1"/>
    <col min="8" max="8" width="11.1640625" style="13"/>
    <col min="9" max="9" width="9.55078125" style="6" customWidth="1"/>
    <col min="10" max="10" width="48.29296875" style="12" customWidth="1"/>
    <col min="11" max="11" width="9.01171875" style="6"/>
    <col min="12" max="12" width="10.35546875" style="6"/>
    <col min="13" max="13" width="29.19140625" style="6" customWidth="1"/>
    <col min="14" max="14" width="16.0078125" style="6" customWidth="1"/>
    <col min="15" max="15" width="11.43359375" style="6"/>
    <col min="16" max="16384" width="9.01171875" style="6"/>
  </cols>
  <sheetData>
    <row r="1" spans="1:106" s="1" customFormat="1" ht="81" customHeight="1">
      <c r="A1" s="189" t="s">
        <v>286</v>
      </c>
      <c r="B1" s="190"/>
      <c r="C1" s="191"/>
      <c r="D1" s="192"/>
      <c r="E1" s="189"/>
      <c r="F1" s="189"/>
      <c r="G1" s="193"/>
      <c r="H1" s="193"/>
      <c r="I1" s="189"/>
      <c r="J1" s="193"/>
      <c r="K1" s="189"/>
      <c r="L1" s="189"/>
      <c r="M1" s="189"/>
      <c r="N1" s="189"/>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row>
    <row r="2" spans="1:106" s="2" customFormat="1" ht="20.100000000000001" customHeight="1">
      <c r="A2" s="14" t="s">
        <v>21</v>
      </c>
      <c r="B2" s="15" t="s">
        <v>22</v>
      </c>
      <c r="C2" s="16" t="s">
        <v>23</v>
      </c>
      <c r="D2" s="17" t="s">
        <v>24</v>
      </c>
      <c r="E2" s="17" t="s">
        <v>287</v>
      </c>
      <c r="F2" s="15" t="s">
        <v>288</v>
      </c>
      <c r="G2" s="18" t="s">
        <v>289</v>
      </c>
      <c r="H2" s="19" t="s">
        <v>29</v>
      </c>
      <c r="I2" s="20" t="s">
        <v>31</v>
      </c>
      <c r="J2" s="20" t="s">
        <v>33</v>
      </c>
      <c r="K2" s="21" t="s">
        <v>290</v>
      </c>
      <c r="L2" s="22" t="s">
        <v>291</v>
      </c>
      <c r="M2" s="23" t="s">
        <v>292</v>
      </c>
      <c r="N2" s="24" t="s">
        <v>293</v>
      </c>
    </row>
    <row r="3" spans="1:106" s="3" customFormat="1" ht="27.95" customHeight="1">
      <c r="A3" s="25" t="s">
        <v>35</v>
      </c>
      <c r="B3" s="26" t="s">
        <v>36</v>
      </c>
      <c r="C3" s="27" t="s">
        <v>37</v>
      </c>
      <c r="D3" s="28" t="s">
        <v>38</v>
      </c>
      <c r="E3" s="28" t="s">
        <v>294</v>
      </c>
      <c r="F3" s="26" t="s">
        <v>295</v>
      </c>
      <c r="G3" s="29" t="s">
        <v>296</v>
      </c>
      <c r="H3" s="30" t="s">
        <v>43</v>
      </c>
      <c r="I3" s="31" t="s">
        <v>44</v>
      </c>
      <c r="J3" s="31" t="s">
        <v>45</v>
      </c>
      <c r="K3" s="21" t="s">
        <v>297</v>
      </c>
      <c r="L3" s="32" t="s">
        <v>298</v>
      </c>
      <c r="M3" s="33" t="s">
        <v>299</v>
      </c>
      <c r="N3" s="29" t="s">
        <v>300</v>
      </c>
    </row>
    <row r="4" spans="1:106" s="4" customFormat="1" ht="135" customHeight="1">
      <c r="A4" s="34" t="s">
        <v>301</v>
      </c>
      <c r="B4" s="35" t="s">
        <v>302</v>
      </c>
      <c r="C4" s="36" t="s">
        <v>303</v>
      </c>
      <c r="D4" s="37">
        <v>1</v>
      </c>
      <c r="E4" s="38">
        <v>578</v>
      </c>
      <c r="F4" s="39">
        <v>600</v>
      </c>
      <c r="G4" s="40" t="s">
        <v>304</v>
      </c>
      <c r="H4" s="41">
        <f t="shared" ref="H4:H7" si="0">1.245*0.755*0.38</f>
        <v>0.35719050000000002</v>
      </c>
      <c r="I4" s="42" t="s">
        <v>305</v>
      </c>
      <c r="J4" s="43" t="s">
        <v>306</v>
      </c>
      <c r="K4" s="44" t="s">
        <v>307</v>
      </c>
      <c r="L4" s="32" t="s">
        <v>308</v>
      </c>
      <c r="M4" s="45" t="s">
        <v>309</v>
      </c>
      <c r="N4" s="46"/>
    </row>
    <row r="5" spans="1:106" s="4" customFormat="1" ht="135" customHeight="1">
      <c r="A5" s="34" t="s">
        <v>301</v>
      </c>
      <c r="B5" s="35" t="s">
        <v>310</v>
      </c>
      <c r="C5" s="36" t="s">
        <v>303</v>
      </c>
      <c r="D5" s="47">
        <v>1</v>
      </c>
      <c r="E5" s="38">
        <v>633</v>
      </c>
      <c r="F5" s="39">
        <v>655</v>
      </c>
      <c r="G5" s="40" t="s">
        <v>304</v>
      </c>
      <c r="H5" s="41">
        <f t="shared" si="0"/>
        <v>0.35719050000000002</v>
      </c>
      <c r="I5" s="42" t="s">
        <v>305</v>
      </c>
      <c r="J5" s="43" t="s">
        <v>306</v>
      </c>
      <c r="K5" s="44" t="s">
        <v>307</v>
      </c>
      <c r="L5" s="32" t="s">
        <v>308</v>
      </c>
      <c r="M5" s="45" t="s">
        <v>309</v>
      </c>
      <c r="N5" s="46"/>
    </row>
    <row r="6" spans="1:106" s="4" customFormat="1" ht="123" customHeight="1">
      <c r="A6" s="34" t="s">
        <v>301</v>
      </c>
      <c r="B6" s="35" t="s">
        <v>311</v>
      </c>
      <c r="C6" s="36" t="s">
        <v>303</v>
      </c>
      <c r="D6" s="47">
        <v>1</v>
      </c>
      <c r="E6" s="38">
        <v>750</v>
      </c>
      <c r="F6" s="39">
        <v>775</v>
      </c>
      <c r="G6" s="40" t="s">
        <v>304</v>
      </c>
      <c r="H6" s="41">
        <f t="shared" si="0"/>
        <v>0.35719050000000002</v>
      </c>
      <c r="I6" s="42" t="s">
        <v>305</v>
      </c>
      <c r="J6" s="43" t="s">
        <v>306</v>
      </c>
      <c r="K6" s="44" t="s">
        <v>307</v>
      </c>
      <c r="L6" s="32" t="s">
        <v>308</v>
      </c>
      <c r="M6" s="45" t="s">
        <v>309</v>
      </c>
      <c r="N6" s="46"/>
    </row>
    <row r="7" spans="1:106" s="4" customFormat="1" ht="123" customHeight="1">
      <c r="A7" s="34" t="s">
        <v>301</v>
      </c>
      <c r="B7" s="35" t="s">
        <v>312</v>
      </c>
      <c r="C7" s="36" t="s">
        <v>303</v>
      </c>
      <c r="D7" s="47">
        <v>1</v>
      </c>
      <c r="E7" s="38">
        <v>750</v>
      </c>
      <c r="F7" s="39">
        <v>775</v>
      </c>
      <c r="G7" s="40" t="s">
        <v>304</v>
      </c>
      <c r="H7" s="41">
        <f t="shared" si="0"/>
        <v>0.35719050000000002</v>
      </c>
      <c r="I7" s="42" t="s">
        <v>305</v>
      </c>
      <c r="J7" s="43" t="s">
        <v>306</v>
      </c>
      <c r="K7" s="44" t="s">
        <v>307</v>
      </c>
      <c r="L7" s="32" t="s">
        <v>308</v>
      </c>
      <c r="M7" s="45" t="s">
        <v>309</v>
      </c>
      <c r="N7" s="46"/>
    </row>
    <row r="8" spans="1:106" s="4" customFormat="1" ht="123" customHeight="1">
      <c r="A8" s="34" t="s">
        <v>313</v>
      </c>
      <c r="B8" s="35" t="s">
        <v>314</v>
      </c>
      <c r="C8" s="36" t="s">
        <v>315</v>
      </c>
      <c r="D8" s="47">
        <v>1</v>
      </c>
      <c r="E8" s="38">
        <v>658</v>
      </c>
      <c r="F8" s="39">
        <v>695</v>
      </c>
      <c r="G8" s="42" t="s">
        <v>316</v>
      </c>
      <c r="H8" s="41">
        <f t="shared" ref="H8:H15" si="1">1.31*0.76*0.61</f>
        <v>0.60731599999999997</v>
      </c>
      <c r="I8" s="42" t="s">
        <v>317</v>
      </c>
      <c r="J8" s="43" t="s">
        <v>318</v>
      </c>
      <c r="K8" s="44" t="s">
        <v>307</v>
      </c>
      <c r="L8" s="32" t="s">
        <v>308</v>
      </c>
      <c r="M8" s="45" t="s">
        <v>319</v>
      </c>
      <c r="N8" s="46"/>
    </row>
    <row r="9" spans="1:106" s="4" customFormat="1" ht="123" customHeight="1">
      <c r="A9" s="34" t="s">
        <v>313</v>
      </c>
      <c r="B9" s="35" t="s">
        <v>320</v>
      </c>
      <c r="C9" s="36" t="s">
        <v>315</v>
      </c>
      <c r="D9" s="47">
        <v>1</v>
      </c>
      <c r="E9" s="38">
        <v>730</v>
      </c>
      <c r="F9" s="39">
        <v>767</v>
      </c>
      <c r="G9" s="42" t="s">
        <v>316</v>
      </c>
      <c r="H9" s="41">
        <f t="shared" si="1"/>
        <v>0.60731599999999997</v>
      </c>
      <c r="I9" s="42" t="s">
        <v>317</v>
      </c>
      <c r="J9" s="43" t="s">
        <v>318</v>
      </c>
      <c r="K9" s="44" t="s">
        <v>307</v>
      </c>
      <c r="L9" s="32" t="s">
        <v>308</v>
      </c>
      <c r="M9" s="45" t="s">
        <v>319</v>
      </c>
      <c r="N9" s="46"/>
    </row>
    <row r="10" spans="1:106" s="4" customFormat="1" ht="123" customHeight="1">
      <c r="A10" s="34" t="s">
        <v>313</v>
      </c>
      <c r="B10" s="35" t="s">
        <v>321</v>
      </c>
      <c r="C10" s="36" t="s">
        <v>315</v>
      </c>
      <c r="D10" s="47">
        <v>1</v>
      </c>
      <c r="E10" s="38">
        <v>790</v>
      </c>
      <c r="F10" s="39">
        <v>827</v>
      </c>
      <c r="G10" s="42" t="s">
        <v>316</v>
      </c>
      <c r="H10" s="41">
        <f t="shared" si="1"/>
        <v>0.60731599999999997</v>
      </c>
      <c r="I10" s="42" t="s">
        <v>317</v>
      </c>
      <c r="J10" s="43" t="s">
        <v>318</v>
      </c>
      <c r="K10" s="44" t="s">
        <v>307</v>
      </c>
      <c r="L10" s="32" t="s">
        <v>308</v>
      </c>
      <c r="M10" s="45" t="s">
        <v>319</v>
      </c>
      <c r="N10" s="46"/>
    </row>
    <row r="11" spans="1:106" s="4" customFormat="1" ht="141" customHeight="1">
      <c r="A11" s="34" t="s">
        <v>313</v>
      </c>
      <c r="B11" s="35" t="s">
        <v>322</v>
      </c>
      <c r="C11" s="48" t="s">
        <v>323</v>
      </c>
      <c r="D11" s="47">
        <v>1</v>
      </c>
      <c r="E11" s="38">
        <v>748</v>
      </c>
      <c r="F11" s="39">
        <v>785</v>
      </c>
      <c r="G11" s="42" t="s">
        <v>316</v>
      </c>
      <c r="H11" s="41">
        <f t="shared" si="1"/>
        <v>0.60731599999999997</v>
      </c>
      <c r="I11" s="42" t="s">
        <v>317</v>
      </c>
      <c r="J11" s="43" t="s">
        <v>318</v>
      </c>
      <c r="K11" s="44" t="s">
        <v>307</v>
      </c>
      <c r="L11" s="32" t="s">
        <v>308</v>
      </c>
      <c r="M11" s="45" t="s">
        <v>319</v>
      </c>
      <c r="N11" s="46"/>
    </row>
    <row r="12" spans="1:106" s="4" customFormat="1" ht="141" customHeight="1">
      <c r="A12" s="34" t="s">
        <v>313</v>
      </c>
      <c r="B12" s="35" t="s">
        <v>322</v>
      </c>
      <c r="C12" s="48" t="s">
        <v>323</v>
      </c>
      <c r="D12" s="47">
        <v>1</v>
      </c>
      <c r="E12" s="38">
        <v>748</v>
      </c>
      <c r="F12" s="39">
        <v>785</v>
      </c>
      <c r="G12" s="42" t="s">
        <v>316</v>
      </c>
      <c r="H12" s="41">
        <f t="shared" si="1"/>
        <v>0.60731599999999997</v>
      </c>
      <c r="I12" s="42" t="s">
        <v>317</v>
      </c>
      <c r="J12" s="43" t="s">
        <v>318</v>
      </c>
      <c r="K12" s="44" t="s">
        <v>307</v>
      </c>
      <c r="L12" s="32" t="s">
        <v>308</v>
      </c>
      <c r="M12" s="45" t="s">
        <v>319</v>
      </c>
      <c r="N12" s="46"/>
    </row>
    <row r="13" spans="1:106" s="4" customFormat="1" ht="129" customHeight="1">
      <c r="A13" s="34" t="s">
        <v>313</v>
      </c>
      <c r="B13" s="35" t="s">
        <v>324</v>
      </c>
      <c r="C13" s="48" t="s">
        <v>323</v>
      </c>
      <c r="D13" s="47">
        <v>1</v>
      </c>
      <c r="E13" s="38">
        <v>820</v>
      </c>
      <c r="F13" s="39">
        <v>857</v>
      </c>
      <c r="G13" s="42" t="s">
        <v>316</v>
      </c>
      <c r="H13" s="41">
        <f t="shared" si="1"/>
        <v>0.60731599999999997</v>
      </c>
      <c r="I13" s="42" t="s">
        <v>317</v>
      </c>
      <c r="J13" s="43" t="s">
        <v>318</v>
      </c>
      <c r="K13" s="44" t="s">
        <v>307</v>
      </c>
      <c r="L13" s="32" t="s">
        <v>308</v>
      </c>
      <c r="M13" s="45" t="s">
        <v>319</v>
      </c>
      <c r="N13" s="46"/>
    </row>
    <row r="14" spans="1:106" s="4" customFormat="1" ht="132.94999999999999" customHeight="1">
      <c r="A14" s="34" t="s">
        <v>313</v>
      </c>
      <c r="B14" s="35" t="s">
        <v>325</v>
      </c>
      <c r="C14" s="48" t="s">
        <v>323</v>
      </c>
      <c r="D14" s="47">
        <v>1</v>
      </c>
      <c r="E14" s="38">
        <v>880</v>
      </c>
      <c r="F14" s="39">
        <v>917</v>
      </c>
      <c r="G14" s="42" t="s">
        <v>316</v>
      </c>
      <c r="H14" s="41">
        <f t="shared" si="1"/>
        <v>0.60731599999999997</v>
      </c>
      <c r="I14" s="42" t="s">
        <v>317</v>
      </c>
      <c r="J14" s="43" t="s">
        <v>318</v>
      </c>
      <c r="K14" s="44" t="s">
        <v>307</v>
      </c>
      <c r="L14" s="32" t="s">
        <v>308</v>
      </c>
      <c r="M14" s="45" t="s">
        <v>319</v>
      </c>
      <c r="N14" s="46"/>
    </row>
    <row r="15" spans="1:106" s="4" customFormat="1" ht="129" customHeight="1">
      <c r="A15" s="34" t="s">
        <v>313</v>
      </c>
      <c r="B15" s="35" t="s">
        <v>322</v>
      </c>
      <c r="C15" s="48" t="s">
        <v>323</v>
      </c>
      <c r="D15" s="47">
        <v>1</v>
      </c>
      <c r="E15" s="38">
        <v>880</v>
      </c>
      <c r="F15" s="39">
        <v>917</v>
      </c>
      <c r="G15" s="42" t="s">
        <v>316</v>
      </c>
      <c r="H15" s="41">
        <f t="shared" si="1"/>
        <v>0.60731599999999997</v>
      </c>
      <c r="I15" s="42" t="s">
        <v>317</v>
      </c>
      <c r="J15" s="43" t="s">
        <v>318</v>
      </c>
      <c r="K15" s="44" t="s">
        <v>307</v>
      </c>
      <c r="L15" s="32" t="s">
        <v>308</v>
      </c>
      <c r="M15" s="45" t="s">
        <v>319</v>
      </c>
      <c r="N15" s="46"/>
    </row>
    <row r="16" spans="1:106" s="4" customFormat="1" ht="137.1" customHeight="1">
      <c r="A16" s="34" t="s">
        <v>326</v>
      </c>
      <c r="B16" s="35" t="s">
        <v>327</v>
      </c>
      <c r="C16" s="36" t="s">
        <v>328</v>
      </c>
      <c r="D16" s="37">
        <v>1</v>
      </c>
      <c r="E16" s="39">
        <v>658</v>
      </c>
      <c r="F16" s="39">
        <v>683</v>
      </c>
      <c r="G16" s="40" t="s">
        <v>329</v>
      </c>
      <c r="H16" s="41">
        <f t="shared" ref="H16:H20" si="2">1.32*0.78*0.36</f>
        <v>0.37065599999999999</v>
      </c>
      <c r="I16" s="42" t="s">
        <v>330</v>
      </c>
      <c r="J16" s="49" t="s">
        <v>331</v>
      </c>
      <c r="K16" s="44" t="s">
        <v>307</v>
      </c>
      <c r="L16" s="50" t="s">
        <v>308</v>
      </c>
      <c r="M16" s="51" t="s">
        <v>332</v>
      </c>
      <c r="N16" s="46"/>
    </row>
    <row r="17" spans="1:14" s="4" customFormat="1" ht="137.1" customHeight="1">
      <c r="A17" s="34" t="s">
        <v>326</v>
      </c>
      <c r="B17" s="35" t="s">
        <v>333</v>
      </c>
      <c r="C17" s="36" t="s">
        <v>328</v>
      </c>
      <c r="D17" s="37">
        <v>1</v>
      </c>
      <c r="E17" s="39">
        <v>658</v>
      </c>
      <c r="F17" s="39">
        <v>683</v>
      </c>
      <c r="G17" s="40" t="s">
        <v>329</v>
      </c>
      <c r="H17" s="41">
        <f t="shared" si="2"/>
        <v>0.37065599999999999</v>
      </c>
      <c r="I17" s="42" t="s">
        <v>330</v>
      </c>
      <c r="J17" s="49" t="s">
        <v>334</v>
      </c>
      <c r="K17" s="44" t="s">
        <v>307</v>
      </c>
      <c r="L17" s="50" t="s">
        <v>308</v>
      </c>
      <c r="M17" s="51" t="s">
        <v>332</v>
      </c>
      <c r="N17" s="46"/>
    </row>
    <row r="18" spans="1:14" s="4" customFormat="1" ht="137.1" customHeight="1">
      <c r="A18" s="34" t="s">
        <v>326</v>
      </c>
      <c r="B18" s="35" t="s">
        <v>335</v>
      </c>
      <c r="C18" s="36" t="s">
        <v>328</v>
      </c>
      <c r="D18" s="37">
        <v>1</v>
      </c>
      <c r="E18" s="39">
        <v>750</v>
      </c>
      <c r="F18" s="39">
        <v>775</v>
      </c>
      <c r="G18" s="40" t="s">
        <v>329</v>
      </c>
      <c r="H18" s="41">
        <f t="shared" si="2"/>
        <v>0.37065599999999999</v>
      </c>
      <c r="I18" s="42" t="s">
        <v>330</v>
      </c>
      <c r="J18" s="49" t="s">
        <v>331</v>
      </c>
      <c r="K18" s="44" t="s">
        <v>307</v>
      </c>
      <c r="L18" s="50" t="s">
        <v>308</v>
      </c>
      <c r="M18" s="51" t="s">
        <v>332</v>
      </c>
      <c r="N18" s="46"/>
    </row>
    <row r="19" spans="1:14" s="4" customFormat="1" ht="137.1" customHeight="1">
      <c r="A19" s="34" t="s">
        <v>326</v>
      </c>
      <c r="B19" s="35" t="s">
        <v>336</v>
      </c>
      <c r="C19" s="36" t="s">
        <v>328</v>
      </c>
      <c r="D19" s="37">
        <v>1</v>
      </c>
      <c r="E19" s="39">
        <v>790</v>
      </c>
      <c r="F19" s="39">
        <v>815</v>
      </c>
      <c r="G19" s="40" t="s">
        <v>329</v>
      </c>
      <c r="H19" s="41">
        <f t="shared" si="2"/>
        <v>0.37065599999999999</v>
      </c>
      <c r="I19" s="42" t="s">
        <v>330</v>
      </c>
      <c r="J19" s="49" t="s">
        <v>337</v>
      </c>
      <c r="K19" s="44" t="s">
        <v>307</v>
      </c>
      <c r="L19" s="50" t="s">
        <v>308</v>
      </c>
      <c r="M19" s="51" t="s">
        <v>332</v>
      </c>
      <c r="N19" s="46"/>
    </row>
    <row r="20" spans="1:14" s="4" customFormat="1" ht="137.1" customHeight="1">
      <c r="A20" s="34" t="s">
        <v>326</v>
      </c>
      <c r="B20" s="35" t="s">
        <v>338</v>
      </c>
      <c r="C20" s="36" t="s">
        <v>328</v>
      </c>
      <c r="D20" s="37">
        <v>1</v>
      </c>
      <c r="E20" s="39">
        <v>723</v>
      </c>
      <c r="F20" s="39">
        <v>748</v>
      </c>
      <c r="G20" s="40" t="s">
        <v>329</v>
      </c>
      <c r="H20" s="41">
        <f t="shared" si="2"/>
        <v>0.37065599999999999</v>
      </c>
      <c r="I20" s="42" t="s">
        <v>330</v>
      </c>
      <c r="J20" s="49" t="s">
        <v>339</v>
      </c>
      <c r="K20" s="44" t="s">
        <v>307</v>
      </c>
      <c r="L20" s="50" t="s">
        <v>308</v>
      </c>
      <c r="M20" s="51" t="s">
        <v>332</v>
      </c>
      <c r="N20" s="46"/>
    </row>
    <row r="21" spans="1:14" s="4" customFormat="1" ht="129.94999999999999" customHeight="1">
      <c r="A21" s="34" t="s">
        <v>340</v>
      </c>
      <c r="B21" s="35" t="s">
        <v>341</v>
      </c>
      <c r="C21" s="196" t="s">
        <v>342</v>
      </c>
      <c r="D21" s="37">
        <v>1</v>
      </c>
      <c r="E21" s="39">
        <v>438</v>
      </c>
      <c r="F21" s="39">
        <v>458</v>
      </c>
      <c r="G21" s="40" t="s">
        <v>343</v>
      </c>
      <c r="H21" s="41">
        <f t="shared" ref="H21:H28" si="3">1.12*0.7*0.42</f>
        <v>0.32928000000000002</v>
      </c>
      <c r="I21" s="42" t="s">
        <v>344</v>
      </c>
      <c r="J21" s="49" t="s">
        <v>345</v>
      </c>
      <c r="K21" s="44" t="s">
        <v>307</v>
      </c>
      <c r="L21" s="50" t="s">
        <v>308</v>
      </c>
      <c r="M21" s="51" t="s">
        <v>346</v>
      </c>
      <c r="N21" s="46"/>
    </row>
    <row r="22" spans="1:14" s="4" customFormat="1" ht="129.94999999999999" customHeight="1">
      <c r="A22" s="34" t="s">
        <v>340</v>
      </c>
      <c r="B22" s="35" t="s">
        <v>341</v>
      </c>
      <c r="C22" s="197"/>
      <c r="D22" s="37">
        <v>1</v>
      </c>
      <c r="E22" s="39">
        <v>438</v>
      </c>
      <c r="F22" s="39">
        <v>458</v>
      </c>
      <c r="G22" s="40" t="s">
        <v>343</v>
      </c>
      <c r="H22" s="41">
        <f t="shared" si="3"/>
        <v>0.32928000000000002</v>
      </c>
      <c r="I22" s="42" t="s">
        <v>344</v>
      </c>
      <c r="J22" s="49" t="s">
        <v>345</v>
      </c>
      <c r="K22" s="44" t="s">
        <v>307</v>
      </c>
      <c r="L22" s="50" t="s">
        <v>308</v>
      </c>
      <c r="M22" s="51" t="s">
        <v>346</v>
      </c>
      <c r="N22" s="46"/>
    </row>
    <row r="23" spans="1:14" s="4" customFormat="1" ht="108" customHeight="1">
      <c r="A23" s="194" t="s">
        <v>340</v>
      </c>
      <c r="B23" s="35" t="s">
        <v>347</v>
      </c>
      <c r="C23" s="196" t="s">
        <v>342</v>
      </c>
      <c r="D23" s="37">
        <v>1</v>
      </c>
      <c r="E23" s="39">
        <v>458</v>
      </c>
      <c r="F23" s="39">
        <v>478</v>
      </c>
      <c r="G23" s="40" t="s">
        <v>343</v>
      </c>
      <c r="H23" s="41">
        <f t="shared" si="3"/>
        <v>0.32928000000000002</v>
      </c>
      <c r="I23" s="42" t="s">
        <v>344</v>
      </c>
      <c r="J23" s="49" t="s">
        <v>345</v>
      </c>
      <c r="K23" s="44" t="s">
        <v>307</v>
      </c>
      <c r="L23" s="50" t="s">
        <v>308</v>
      </c>
      <c r="M23" s="51" t="s">
        <v>346</v>
      </c>
      <c r="N23" s="46"/>
    </row>
    <row r="24" spans="1:14" s="4" customFormat="1" ht="108" customHeight="1">
      <c r="A24" s="195"/>
      <c r="B24" s="35" t="s">
        <v>348</v>
      </c>
      <c r="C24" s="197"/>
      <c r="D24" s="37">
        <v>1</v>
      </c>
      <c r="E24" s="39">
        <v>478</v>
      </c>
      <c r="F24" s="39">
        <v>498</v>
      </c>
      <c r="G24" s="40" t="s">
        <v>343</v>
      </c>
      <c r="H24" s="41">
        <f t="shared" si="3"/>
        <v>0.32928000000000002</v>
      </c>
      <c r="I24" s="42" t="s">
        <v>344</v>
      </c>
      <c r="J24" s="49" t="s">
        <v>345</v>
      </c>
      <c r="K24" s="44" t="s">
        <v>307</v>
      </c>
      <c r="L24" s="50" t="s">
        <v>308</v>
      </c>
      <c r="M24" s="51" t="s">
        <v>346</v>
      </c>
      <c r="N24" s="46"/>
    </row>
    <row r="25" spans="1:14" s="4" customFormat="1" ht="129.94999999999999" customHeight="1">
      <c r="A25" s="34" t="s">
        <v>340</v>
      </c>
      <c r="B25" s="35" t="s">
        <v>349</v>
      </c>
      <c r="C25" s="196" t="s">
        <v>342</v>
      </c>
      <c r="D25" s="37">
        <v>1</v>
      </c>
      <c r="E25" s="39">
        <v>438</v>
      </c>
      <c r="F25" s="39">
        <v>458</v>
      </c>
      <c r="G25" s="40" t="s">
        <v>343</v>
      </c>
      <c r="H25" s="41">
        <f t="shared" si="3"/>
        <v>0.32928000000000002</v>
      </c>
      <c r="I25" s="42" t="s">
        <v>344</v>
      </c>
      <c r="J25" s="49" t="s">
        <v>345</v>
      </c>
      <c r="K25" s="44" t="s">
        <v>307</v>
      </c>
      <c r="L25" s="50" t="s">
        <v>308</v>
      </c>
      <c r="M25" s="51" t="s">
        <v>346</v>
      </c>
      <c r="N25" s="46"/>
    </row>
    <row r="26" spans="1:14" s="4" customFormat="1" ht="129.94999999999999" customHeight="1">
      <c r="A26" s="34" t="s">
        <v>340</v>
      </c>
      <c r="B26" s="35" t="s">
        <v>349</v>
      </c>
      <c r="C26" s="197"/>
      <c r="D26" s="37">
        <v>1</v>
      </c>
      <c r="E26" s="39">
        <v>438</v>
      </c>
      <c r="F26" s="39">
        <v>458</v>
      </c>
      <c r="G26" s="40" t="s">
        <v>343</v>
      </c>
      <c r="H26" s="41">
        <f t="shared" si="3"/>
        <v>0.32928000000000002</v>
      </c>
      <c r="I26" s="42" t="s">
        <v>344</v>
      </c>
      <c r="J26" s="49" t="s">
        <v>345</v>
      </c>
      <c r="K26" s="44" t="s">
        <v>307</v>
      </c>
      <c r="L26" s="50" t="s">
        <v>308</v>
      </c>
      <c r="M26" s="51" t="s">
        <v>346</v>
      </c>
      <c r="N26" s="46"/>
    </row>
    <row r="27" spans="1:14" s="4" customFormat="1" ht="117" customHeight="1">
      <c r="A27" s="34" t="s">
        <v>340</v>
      </c>
      <c r="B27" s="35" t="s">
        <v>350</v>
      </c>
      <c r="C27" s="198" t="s">
        <v>342</v>
      </c>
      <c r="D27" s="37">
        <v>1</v>
      </c>
      <c r="E27" s="39">
        <v>458</v>
      </c>
      <c r="F27" s="39">
        <v>478</v>
      </c>
      <c r="G27" s="42" t="s">
        <v>343</v>
      </c>
      <c r="H27" s="41">
        <f t="shared" si="3"/>
        <v>0.32928000000000002</v>
      </c>
      <c r="I27" s="42" t="s">
        <v>344</v>
      </c>
      <c r="J27" s="49" t="s">
        <v>345</v>
      </c>
      <c r="K27" s="44" t="s">
        <v>307</v>
      </c>
      <c r="L27" s="50" t="s">
        <v>308</v>
      </c>
      <c r="M27" s="51" t="s">
        <v>346</v>
      </c>
      <c r="N27" s="46"/>
    </row>
    <row r="28" spans="1:14" s="4" customFormat="1" ht="117" customHeight="1">
      <c r="A28" s="34" t="s">
        <v>340</v>
      </c>
      <c r="B28" s="35" t="s">
        <v>351</v>
      </c>
      <c r="C28" s="198"/>
      <c r="D28" s="37">
        <v>1</v>
      </c>
      <c r="E28" s="39">
        <v>478</v>
      </c>
      <c r="F28" s="39">
        <v>498</v>
      </c>
      <c r="G28" s="42" t="s">
        <v>343</v>
      </c>
      <c r="H28" s="41">
        <f t="shared" si="3"/>
        <v>0.32928000000000002</v>
      </c>
      <c r="I28" s="42" t="s">
        <v>344</v>
      </c>
      <c r="J28" s="49" t="s">
        <v>345</v>
      </c>
      <c r="K28" s="44" t="s">
        <v>307</v>
      </c>
      <c r="L28" s="50" t="s">
        <v>308</v>
      </c>
      <c r="M28" s="51" t="s">
        <v>346</v>
      </c>
      <c r="N28" s="46"/>
    </row>
    <row r="29" spans="1:14" s="4" customFormat="1" ht="123" customHeight="1">
      <c r="A29" s="53" t="s">
        <v>352</v>
      </c>
      <c r="B29" s="35" t="s">
        <v>353</v>
      </c>
      <c r="C29" s="52" t="s">
        <v>354</v>
      </c>
      <c r="D29" s="47">
        <v>1</v>
      </c>
      <c r="E29" s="38">
        <v>378</v>
      </c>
      <c r="F29" s="39">
        <v>398</v>
      </c>
      <c r="G29" s="40" t="s">
        <v>355</v>
      </c>
      <c r="H29" s="41">
        <f t="shared" ref="H29:H31" si="4">1.17*0.69*0.37</f>
        <v>0.29870099999999999</v>
      </c>
      <c r="I29" s="42" t="s">
        <v>356</v>
      </c>
      <c r="J29" s="54" t="s">
        <v>357</v>
      </c>
      <c r="K29" s="44" t="s">
        <v>358</v>
      </c>
      <c r="L29" s="32" t="s">
        <v>308</v>
      </c>
      <c r="M29" s="45" t="s">
        <v>359</v>
      </c>
      <c r="N29" s="46"/>
    </row>
    <row r="30" spans="1:14" s="4" customFormat="1" ht="123" customHeight="1">
      <c r="A30" s="53" t="s">
        <v>352</v>
      </c>
      <c r="B30" s="35" t="s">
        <v>353</v>
      </c>
      <c r="C30" s="52" t="s">
        <v>354</v>
      </c>
      <c r="D30" s="47">
        <v>1</v>
      </c>
      <c r="E30" s="38">
        <v>378</v>
      </c>
      <c r="F30" s="39">
        <v>398</v>
      </c>
      <c r="G30" s="40" t="s">
        <v>355</v>
      </c>
      <c r="H30" s="41">
        <f t="shared" si="4"/>
        <v>0.29870099999999999</v>
      </c>
      <c r="I30" s="42" t="s">
        <v>356</v>
      </c>
      <c r="J30" s="54" t="s">
        <v>357</v>
      </c>
      <c r="K30" s="44" t="s">
        <v>358</v>
      </c>
      <c r="L30" s="32" t="s">
        <v>308</v>
      </c>
      <c r="M30" s="45" t="s">
        <v>359</v>
      </c>
      <c r="N30" s="46"/>
    </row>
    <row r="31" spans="1:14" s="4" customFormat="1" ht="123" customHeight="1">
      <c r="A31" s="53" t="s">
        <v>352</v>
      </c>
      <c r="B31" s="35" t="s">
        <v>360</v>
      </c>
      <c r="C31" s="52" t="s">
        <v>354</v>
      </c>
      <c r="D31" s="47">
        <v>1</v>
      </c>
      <c r="E31" s="38">
        <v>418</v>
      </c>
      <c r="F31" s="39">
        <v>438</v>
      </c>
      <c r="G31" s="40" t="s">
        <v>355</v>
      </c>
      <c r="H31" s="41">
        <f t="shared" si="4"/>
        <v>0.29870099999999999</v>
      </c>
      <c r="I31" s="42" t="s">
        <v>356</v>
      </c>
      <c r="J31" s="54" t="s">
        <v>357</v>
      </c>
      <c r="K31" s="44" t="s">
        <v>358</v>
      </c>
      <c r="L31" s="32" t="s">
        <v>308</v>
      </c>
      <c r="M31" s="45" t="s">
        <v>359</v>
      </c>
      <c r="N31" s="46"/>
    </row>
    <row r="32" spans="1:14" s="4" customFormat="1" ht="123" customHeight="1">
      <c r="A32" s="53" t="s">
        <v>361</v>
      </c>
      <c r="B32" s="35" t="s">
        <v>362</v>
      </c>
      <c r="C32" s="36" t="s">
        <v>363</v>
      </c>
      <c r="D32" s="37">
        <v>1</v>
      </c>
      <c r="E32" s="39">
        <v>548</v>
      </c>
      <c r="F32" s="39">
        <v>578</v>
      </c>
      <c r="G32" s="40" t="s">
        <v>364</v>
      </c>
      <c r="H32" s="41">
        <f t="shared" ref="H32:H37" si="5">1.14*0.7*0.62</f>
        <v>0.49475999999999998</v>
      </c>
      <c r="I32" s="42" t="s">
        <v>365</v>
      </c>
      <c r="J32" s="49" t="s">
        <v>366</v>
      </c>
      <c r="K32" s="44" t="s">
        <v>307</v>
      </c>
      <c r="L32" s="50" t="s">
        <v>308</v>
      </c>
      <c r="M32" s="51" t="s">
        <v>367</v>
      </c>
      <c r="N32" s="46"/>
    </row>
    <row r="33" spans="1:14" s="4" customFormat="1" ht="123" customHeight="1">
      <c r="A33" s="53" t="s">
        <v>361</v>
      </c>
      <c r="B33" s="35" t="s">
        <v>362</v>
      </c>
      <c r="C33" s="36" t="s">
        <v>363</v>
      </c>
      <c r="D33" s="37">
        <v>1</v>
      </c>
      <c r="E33" s="39">
        <v>548</v>
      </c>
      <c r="F33" s="39">
        <v>578</v>
      </c>
      <c r="G33" s="40" t="s">
        <v>364</v>
      </c>
      <c r="H33" s="41">
        <f t="shared" si="5"/>
        <v>0.49475999999999998</v>
      </c>
      <c r="I33" s="42" t="s">
        <v>365</v>
      </c>
      <c r="J33" s="49" t="s">
        <v>366</v>
      </c>
      <c r="K33" s="44" t="s">
        <v>307</v>
      </c>
      <c r="L33" s="50" t="s">
        <v>308</v>
      </c>
      <c r="M33" s="51" t="s">
        <v>367</v>
      </c>
      <c r="N33" s="46"/>
    </row>
    <row r="34" spans="1:14" s="4" customFormat="1" ht="123" customHeight="1">
      <c r="A34" s="53" t="s">
        <v>361</v>
      </c>
      <c r="B34" s="35" t="s">
        <v>362</v>
      </c>
      <c r="C34" s="36" t="s">
        <v>363</v>
      </c>
      <c r="D34" s="37">
        <v>1</v>
      </c>
      <c r="E34" s="39">
        <v>548</v>
      </c>
      <c r="F34" s="39">
        <v>578</v>
      </c>
      <c r="G34" s="40" t="s">
        <v>364</v>
      </c>
      <c r="H34" s="41">
        <f t="shared" si="5"/>
        <v>0.49475999999999998</v>
      </c>
      <c r="I34" s="42" t="s">
        <v>365</v>
      </c>
      <c r="J34" s="49" t="s">
        <v>366</v>
      </c>
      <c r="K34" s="44" t="s">
        <v>307</v>
      </c>
      <c r="L34" s="50" t="s">
        <v>308</v>
      </c>
      <c r="M34" s="51" t="s">
        <v>367</v>
      </c>
      <c r="N34" s="46"/>
    </row>
    <row r="35" spans="1:14" s="4" customFormat="1" ht="123" customHeight="1">
      <c r="A35" s="53" t="s">
        <v>361</v>
      </c>
      <c r="B35" s="35" t="s">
        <v>368</v>
      </c>
      <c r="C35" s="36" t="s">
        <v>363</v>
      </c>
      <c r="D35" s="37">
        <v>1</v>
      </c>
      <c r="E35" s="39">
        <v>548</v>
      </c>
      <c r="F35" s="39">
        <v>578</v>
      </c>
      <c r="G35" s="40" t="s">
        <v>364</v>
      </c>
      <c r="H35" s="41">
        <f t="shared" si="5"/>
        <v>0.49475999999999998</v>
      </c>
      <c r="I35" s="42" t="s">
        <v>365</v>
      </c>
      <c r="J35" s="49" t="s">
        <v>366</v>
      </c>
      <c r="K35" s="44" t="s">
        <v>307</v>
      </c>
      <c r="L35" s="50" t="s">
        <v>308</v>
      </c>
      <c r="M35" s="51" t="s">
        <v>367</v>
      </c>
      <c r="N35" s="46"/>
    </row>
    <row r="36" spans="1:14" s="4" customFormat="1" ht="123" customHeight="1">
      <c r="A36" s="53" t="s">
        <v>361</v>
      </c>
      <c r="B36" s="35" t="s">
        <v>369</v>
      </c>
      <c r="C36" s="36" t="s">
        <v>363</v>
      </c>
      <c r="D36" s="37">
        <v>1</v>
      </c>
      <c r="E36" s="39">
        <v>548</v>
      </c>
      <c r="F36" s="39">
        <v>578</v>
      </c>
      <c r="G36" s="40" t="s">
        <v>364</v>
      </c>
      <c r="H36" s="41">
        <f t="shared" si="5"/>
        <v>0.49475999999999998</v>
      </c>
      <c r="I36" s="42" t="s">
        <v>365</v>
      </c>
      <c r="J36" s="49" t="s">
        <v>366</v>
      </c>
      <c r="K36" s="44" t="s">
        <v>307</v>
      </c>
      <c r="L36" s="50" t="s">
        <v>308</v>
      </c>
      <c r="M36" s="51" t="s">
        <v>367</v>
      </c>
      <c r="N36" s="46"/>
    </row>
    <row r="37" spans="1:14" s="4" customFormat="1" ht="123" customHeight="1">
      <c r="A37" s="53" t="s">
        <v>361</v>
      </c>
      <c r="B37" s="35" t="s">
        <v>369</v>
      </c>
      <c r="C37" s="36" t="s">
        <v>363</v>
      </c>
      <c r="D37" s="37">
        <v>1</v>
      </c>
      <c r="E37" s="39">
        <v>548</v>
      </c>
      <c r="F37" s="39">
        <v>578</v>
      </c>
      <c r="G37" s="40" t="s">
        <v>364</v>
      </c>
      <c r="H37" s="41">
        <f t="shared" si="5"/>
        <v>0.49475999999999998</v>
      </c>
      <c r="I37" s="42" t="s">
        <v>365</v>
      </c>
      <c r="J37" s="49" t="s">
        <v>366</v>
      </c>
      <c r="K37" s="44" t="s">
        <v>307</v>
      </c>
      <c r="L37" s="50" t="s">
        <v>308</v>
      </c>
      <c r="M37" s="51" t="s">
        <v>367</v>
      </c>
      <c r="N37" s="46"/>
    </row>
    <row r="38" spans="1:14" s="4" customFormat="1" ht="123" customHeight="1">
      <c r="A38" s="53" t="s">
        <v>361</v>
      </c>
      <c r="B38" s="35" t="s">
        <v>370</v>
      </c>
      <c r="C38" s="36" t="s">
        <v>371</v>
      </c>
      <c r="D38" s="37">
        <v>1</v>
      </c>
      <c r="E38" s="39">
        <v>500</v>
      </c>
      <c r="F38" s="39">
        <v>530</v>
      </c>
      <c r="G38" s="40" t="s">
        <v>364</v>
      </c>
      <c r="H38" s="41">
        <f t="shared" ref="H38:H40" si="6">1.18*0.73*0.625</f>
        <v>0.53837500000000005</v>
      </c>
      <c r="I38" s="42" t="s">
        <v>372</v>
      </c>
      <c r="J38" s="49" t="s">
        <v>366</v>
      </c>
      <c r="K38" s="44" t="s">
        <v>307</v>
      </c>
      <c r="L38" s="50" t="s">
        <v>308</v>
      </c>
      <c r="M38" s="51" t="s">
        <v>367</v>
      </c>
      <c r="N38" s="46"/>
    </row>
    <row r="39" spans="1:14" s="4" customFormat="1" ht="123" customHeight="1">
      <c r="A39" s="53" t="s">
        <v>361</v>
      </c>
      <c r="B39" s="35" t="s">
        <v>370</v>
      </c>
      <c r="C39" s="36" t="s">
        <v>371</v>
      </c>
      <c r="D39" s="37">
        <v>1</v>
      </c>
      <c r="E39" s="39">
        <v>500</v>
      </c>
      <c r="F39" s="39">
        <v>530</v>
      </c>
      <c r="G39" s="40" t="s">
        <v>364</v>
      </c>
      <c r="H39" s="41">
        <f t="shared" si="6"/>
        <v>0.53837500000000005</v>
      </c>
      <c r="I39" s="42" t="s">
        <v>372</v>
      </c>
      <c r="J39" s="49" t="s">
        <v>366</v>
      </c>
      <c r="K39" s="44" t="s">
        <v>307</v>
      </c>
      <c r="L39" s="50" t="s">
        <v>308</v>
      </c>
      <c r="M39" s="51" t="s">
        <v>367</v>
      </c>
      <c r="N39" s="46"/>
    </row>
    <row r="40" spans="1:14" s="4" customFormat="1" ht="123" customHeight="1">
      <c r="A40" s="53" t="s">
        <v>361</v>
      </c>
      <c r="B40" s="35" t="s">
        <v>370</v>
      </c>
      <c r="C40" s="36" t="s">
        <v>371</v>
      </c>
      <c r="D40" s="37">
        <v>1</v>
      </c>
      <c r="E40" s="39">
        <v>500</v>
      </c>
      <c r="F40" s="39">
        <v>530</v>
      </c>
      <c r="G40" s="40" t="s">
        <v>364</v>
      </c>
      <c r="H40" s="41">
        <f t="shared" si="6"/>
        <v>0.53837500000000005</v>
      </c>
      <c r="I40" s="42" t="s">
        <v>372</v>
      </c>
      <c r="J40" s="49" t="s">
        <v>366</v>
      </c>
      <c r="K40" s="44" t="s">
        <v>307</v>
      </c>
      <c r="L40" s="50" t="s">
        <v>308</v>
      </c>
      <c r="M40" s="51" t="s">
        <v>367</v>
      </c>
      <c r="N40" s="46"/>
    </row>
    <row r="41" spans="1:14" s="4" customFormat="1" ht="123" customHeight="1">
      <c r="A41" s="53" t="s">
        <v>373</v>
      </c>
      <c r="B41" s="35" t="s">
        <v>374</v>
      </c>
      <c r="C41" s="52" t="s">
        <v>375</v>
      </c>
      <c r="D41" s="47">
        <v>1</v>
      </c>
      <c r="E41" s="38">
        <v>435</v>
      </c>
      <c r="F41" s="39">
        <v>459</v>
      </c>
      <c r="G41" s="40" t="s">
        <v>376</v>
      </c>
      <c r="H41" s="41">
        <f>1.27*0.675*0.45</f>
        <v>0.38576250000000001</v>
      </c>
      <c r="I41" s="42" t="s">
        <v>377</v>
      </c>
      <c r="J41" s="49" t="s">
        <v>378</v>
      </c>
      <c r="K41" s="44" t="s">
        <v>358</v>
      </c>
      <c r="L41" s="50" t="s">
        <v>308</v>
      </c>
      <c r="M41" s="51" t="s">
        <v>379</v>
      </c>
      <c r="N41" s="46"/>
    </row>
    <row r="42" spans="1:14" s="4" customFormat="1" ht="123" customHeight="1">
      <c r="A42" s="53" t="s">
        <v>373</v>
      </c>
      <c r="B42" s="35" t="s">
        <v>380</v>
      </c>
      <c r="C42" s="52" t="s">
        <v>375</v>
      </c>
      <c r="D42" s="47">
        <v>1</v>
      </c>
      <c r="E42" s="38">
        <v>435</v>
      </c>
      <c r="F42" s="39">
        <v>459</v>
      </c>
      <c r="G42" s="40" t="s">
        <v>376</v>
      </c>
      <c r="H42" s="41">
        <f>1.27*0.675*0.45</f>
        <v>0.38576250000000001</v>
      </c>
      <c r="I42" s="42" t="s">
        <v>377</v>
      </c>
      <c r="J42" s="49" t="s">
        <v>378</v>
      </c>
      <c r="K42" s="44" t="s">
        <v>358</v>
      </c>
      <c r="L42" s="50" t="s">
        <v>308</v>
      </c>
      <c r="M42" s="51" t="s">
        <v>379</v>
      </c>
      <c r="N42" s="46"/>
    </row>
    <row r="43" spans="1:14" s="4" customFormat="1" ht="123" customHeight="1">
      <c r="A43" s="53" t="s">
        <v>381</v>
      </c>
      <c r="B43" s="35" t="s">
        <v>382</v>
      </c>
      <c r="C43" s="52" t="s">
        <v>383</v>
      </c>
      <c r="D43" s="47">
        <v>1</v>
      </c>
      <c r="E43" s="38">
        <v>570</v>
      </c>
      <c r="F43" s="39">
        <v>600</v>
      </c>
      <c r="G43" s="40" t="s">
        <v>384</v>
      </c>
      <c r="H43" s="41">
        <f t="shared" ref="H43:H48" si="7">1.21*0.69*0.56</f>
        <v>0.46754400000000002</v>
      </c>
      <c r="I43" s="42" t="s">
        <v>385</v>
      </c>
      <c r="J43" s="55" t="s">
        <v>386</v>
      </c>
      <c r="K43" s="44" t="s">
        <v>358</v>
      </c>
      <c r="L43" s="50" t="s">
        <v>308</v>
      </c>
      <c r="M43" s="51" t="s">
        <v>387</v>
      </c>
      <c r="N43" s="46"/>
    </row>
    <row r="44" spans="1:14" s="4" customFormat="1" ht="123" customHeight="1">
      <c r="A44" s="53" t="s">
        <v>381</v>
      </c>
      <c r="B44" s="35" t="s">
        <v>382</v>
      </c>
      <c r="C44" s="52" t="s">
        <v>383</v>
      </c>
      <c r="D44" s="47">
        <v>1</v>
      </c>
      <c r="E44" s="38">
        <v>570</v>
      </c>
      <c r="F44" s="39">
        <v>600</v>
      </c>
      <c r="G44" s="40" t="s">
        <v>384</v>
      </c>
      <c r="H44" s="41">
        <f t="shared" si="7"/>
        <v>0.46754400000000002</v>
      </c>
      <c r="I44" s="42" t="s">
        <v>385</v>
      </c>
      <c r="J44" s="55" t="s">
        <v>386</v>
      </c>
      <c r="K44" s="44" t="s">
        <v>358</v>
      </c>
      <c r="L44" s="50" t="s">
        <v>308</v>
      </c>
      <c r="M44" s="51" t="s">
        <v>387</v>
      </c>
      <c r="N44" s="46"/>
    </row>
    <row r="45" spans="1:14" s="4" customFormat="1" ht="123" customHeight="1">
      <c r="A45" s="53" t="s">
        <v>381</v>
      </c>
      <c r="B45" s="35" t="s">
        <v>388</v>
      </c>
      <c r="C45" s="52" t="s">
        <v>383</v>
      </c>
      <c r="D45" s="47">
        <v>1</v>
      </c>
      <c r="E45" s="38">
        <v>615</v>
      </c>
      <c r="F45" s="39">
        <v>645</v>
      </c>
      <c r="G45" s="40" t="s">
        <v>384</v>
      </c>
      <c r="H45" s="41">
        <f t="shared" si="7"/>
        <v>0.46754400000000002</v>
      </c>
      <c r="I45" s="42" t="s">
        <v>385</v>
      </c>
      <c r="J45" s="55" t="s">
        <v>386</v>
      </c>
      <c r="K45" s="44" t="s">
        <v>358</v>
      </c>
      <c r="L45" s="50" t="s">
        <v>308</v>
      </c>
      <c r="M45" s="51" t="s">
        <v>387</v>
      </c>
      <c r="N45" s="46"/>
    </row>
    <row r="46" spans="1:14" s="4" customFormat="1" ht="123" customHeight="1">
      <c r="A46" s="53" t="s">
        <v>381</v>
      </c>
      <c r="B46" s="35" t="s">
        <v>388</v>
      </c>
      <c r="C46" s="52" t="s">
        <v>383</v>
      </c>
      <c r="D46" s="47">
        <v>1</v>
      </c>
      <c r="E46" s="38">
        <v>615</v>
      </c>
      <c r="F46" s="39">
        <v>645</v>
      </c>
      <c r="G46" s="40" t="s">
        <v>384</v>
      </c>
      <c r="H46" s="41">
        <f t="shared" si="7"/>
        <v>0.46754400000000002</v>
      </c>
      <c r="I46" s="42" t="s">
        <v>385</v>
      </c>
      <c r="J46" s="55" t="s">
        <v>386</v>
      </c>
      <c r="K46" s="44" t="s">
        <v>358</v>
      </c>
      <c r="L46" s="50" t="s">
        <v>308</v>
      </c>
      <c r="M46" s="51" t="s">
        <v>387</v>
      </c>
      <c r="N46" s="46"/>
    </row>
    <row r="47" spans="1:14" s="4" customFormat="1" ht="123" customHeight="1">
      <c r="A47" s="53" t="s">
        <v>381</v>
      </c>
      <c r="B47" s="35" t="s">
        <v>389</v>
      </c>
      <c r="C47" s="52" t="s">
        <v>383</v>
      </c>
      <c r="D47" s="47">
        <v>1</v>
      </c>
      <c r="E47" s="38">
        <v>670</v>
      </c>
      <c r="F47" s="39">
        <v>700</v>
      </c>
      <c r="G47" s="40" t="s">
        <v>384</v>
      </c>
      <c r="H47" s="41">
        <f t="shared" si="7"/>
        <v>0.46754400000000002</v>
      </c>
      <c r="I47" s="42" t="s">
        <v>385</v>
      </c>
      <c r="J47" s="55" t="s">
        <v>386</v>
      </c>
      <c r="K47" s="44" t="s">
        <v>358</v>
      </c>
      <c r="L47" s="50" t="s">
        <v>308</v>
      </c>
      <c r="M47" s="51" t="s">
        <v>387</v>
      </c>
      <c r="N47" s="46"/>
    </row>
    <row r="48" spans="1:14" s="4" customFormat="1" ht="123" customHeight="1">
      <c r="A48" s="53" t="s">
        <v>381</v>
      </c>
      <c r="B48" s="35" t="s">
        <v>389</v>
      </c>
      <c r="C48" s="52" t="s">
        <v>383</v>
      </c>
      <c r="D48" s="47">
        <v>1</v>
      </c>
      <c r="E48" s="38">
        <v>670</v>
      </c>
      <c r="F48" s="39">
        <v>700</v>
      </c>
      <c r="G48" s="40" t="s">
        <v>384</v>
      </c>
      <c r="H48" s="41">
        <f t="shared" si="7"/>
        <v>0.46754400000000002</v>
      </c>
      <c r="I48" s="42" t="s">
        <v>385</v>
      </c>
      <c r="J48" s="55" t="s">
        <v>386</v>
      </c>
      <c r="K48" s="44" t="s">
        <v>358</v>
      </c>
      <c r="L48" s="50" t="s">
        <v>308</v>
      </c>
      <c r="M48" s="51" t="s">
        <v>387</v>
      </c>
      <c r="N48" s="46"/>
    </row>
    <row r="49" spans="1:28" s="4" customFormat="1" ht="123" customHeight="1">
      <c r="A49" s="53" t="s">
        <v>390</v>
      </c>
      <c r="B49" s="35" t="s">
        <v>391</v>
      </c>
      <c r="C49" s="52" t="s">
        <v>392</v>
      </c>
      <c r="D49" s="47">
        <v>1</v>
      </c>
      <c r="E49" s="38">
        <v>490</v>
      </c>
      <c r="F49" s="38">
        <v>520</v>
      </c>
      <c r="G49" s="40" t="s">
        <v>393</v>
      </c>
      <c r="H49" s="41">
        <f t="shared" ref="H49:H51" si="8">1.17*0.67*0.59</f>
        <v>0.462501</v>
      </c>
      <c r="I49" s="42" t="s">
        <v>394</v>
      </c>
      <c r="J49" s="55" t="s">
        <v>395</v>
      </c>
      <c r="K49" s="44" t="s">
        <v>358</v>
      </c>
      <c r="L49" s="50" t="s">
        <v>308</v>
      </c>
      <c r="M49" s="51" t="s">
        <v>396</v>
      </c>
      <c r="N49" s="46"/>
    </row>
    <row r="50" spans="1:28" s="4" customFormat="1" ht="123" customHeight="1">
      <c r="A50" s="53" t="s">
        <v>390</v>
      </c>
      <c r="B50" s="35" t="s">
        <v>397</v>
      </c>
      <c r="C50" s="52" t="s">
        <v>392</v>
      </c>
      <c r="D50" s="47">
        <v>1</v>
      </c>
      <c r="E50" s="38">
        <v>540</v>
      </c>
      <c r="F50" s="38">
        <v>570</v>
      </c>
      <c r="G50" s="40" t="s">
        <v>393</v>
      </c>
      <c r="H50" s="41">
        <f t="shared" si="8"/>
        <v>0.462501</v>
      </c>
      <c r="I50" s="42" t="s">
        <v>394</v>
      </c>
      <c r="J50" s="55" t="s">
        <v>395</v>
      </c>
      <c r="K50" s="44" t="s">
        <v>358</v>
      </c>
      <c r="L50" s="50" t="s">
        <v>308</v>
      </c>
      <c r="M50" s="51" t="s">
        <v>396</v>
      </c>
      <c r="N50" s="46"/>
    </row>
    <row r="51" spans="1:28" s="4" customFormat="1" ht="123" customHeight="1">
      <c r="A51" s="53" t="s">
        <v>390</v>
      </c>
      <c r="B51" s="35" t="s">
        <v>398</v>
      </c>
      <c r="C51" s="52" t="s">
        <v>392</v>
      </c>
      <c r="D51" s="47">
        <v>1</v>
      </c>
      <c r="E51" s="38">
        <v>580</v>
      </c>
      <c r="F51" s="38">
        <v>610</v>
      </c>
      <c r="G51" s="40" t="s">
        <v>393</v>
      </c>
      <c r="H51" s="41">
        <f t="shared" si="8"/>
        <v>0.462501</v>
      </c>
      <c r="I51" s="42" t="s">
        <v>394</v>
      </c>
      <c r="J51" s="55" t="s">
        <v>395</v>
      </c>
      <c r="K51" s="44" t="s">
        <v>358</v>
      </c>
      <c r="L51" s="50" t="s">
        <v>308</v>
      </c>
      <c r="M51" s="51" t="s">
        <v>396</v>
      </c>
      <c r="N51" s="46"/>
    </row>
    <row r="52" spans="1:28" s="4" customFormat="1" ht="120" customHeight="1">
      <c r="A52" s="56" t="s">
        <v>399</v>
      </c>
      <c r="B52" s="35" t="s">
        <v>400</v>
      </c>
      <c r="C52" s="57" t="s">
        <v>401</v>
      </c>
      <c r="D52" s="58">
        <v>1</v>
      </c>
      <c r="E52" s="59">
        <v>618</v>
      </c>
      <c r="F52" s="60">
        <v>655</v>
      </c>
      <c r="G52" s="61" t="s">
        <v>402</v>
      </c>
      <c r="H52" s="62">
        <f t="shared" ref="H52:H56" si="9">1.29*0.75*0.63</f>
        <v>0.60952499999999998</v>
      </c>
      <c r="I52" s="63" t="s">
        <v>403</v>
      </c>
      <c r="J52" s="64" t="s">
        <v>404</v>
      </c>
      <c r="K52" s="65" t="s">
        <v>307</v>
      </c>
      <c r="L52" s="66" t="s">
        <v>308</v>
      </c>
      <c r="M52" s="67" t="s">
        <v>405</v>
      </c>
      <c r="N52" s="68"/>
      <c r="O52" s="69"/>
      <c r="P52" s="69"/>
      <c r="Q52" s="69"/>
      <c r="R52" s="69"/>
      <c r="S52" s="69"/>
      <c r="T52" s="69"/>
      <c r="U52" s="69"/>
      <c r="V52" s="69"/>
      <c r="W52" s="69"/>
      <c r="X52" s="69"/>
      <c r="Y52" s="69"/>
      <c r="Z52" s="69"/>
      <c r="AA52" s="69"/>
      <c r="AB52" s="69"/>
    </row>
    <row r="53" spans="1:28" s="4" customFormat="1" ht="120" customHeight="1">
      <c r="A53" s="56" t="s">
        <v>399</v>
      </c>
      <c r="B53" s="35" t="s">
        <v>400</v>
      </c>
      <c r="C53" s="57" t="s">
        <v>401</v>
      </c>
      <c r="D53" s="58">
        <v>1</v>
      </c>
      <c r="E53" s="59">
        <v>618</v>
      </c>
      <c r="F53" s="60">
        <v>655</v>
      </c>
      <c r="G53" s="61" t="s">
        <v>402</v>
      </c>
      <c r="H53" s="62">
        <f t="shared" si="9"/>
        <v>0.60952499999999998</v>
      </c>
      <c r="I53" s="63" t="s">
        <v>403</v>
      </c>
      <c r="J53" s="64" t="s">
        <v>404</v>
      </c>
      <c r="K53" s="65" t="s">
        <v>307</v>
      </c>
      <c r="L53" s="66" t="s">
        <v>308</v>
      </c>
      <c r="M53" s="67" t="s">
        <v>405</v>
      </c>
      <c r="N53" s="68"/>
      <c r="O53" s="69"/>
      <c r="P53" s="69"/>
      <c r="Q53" s="69"/>
      <c r="R53" s="69"/>
      <c r="S53" s="69"/>
      <c r="T53" s="69"/>
      <c r="U53" s="69"/>
      <c r="V53" s="69"/>
      <c r="W53" s="69"/>
      <c r="X53" s="69"/>
      <c r="Y53" s="69"/>
      <c r="Z53" s="69"/>
      <c r="AA53" s="69"/>
      <c r="AB53" s="69"/>
    </row>
    <row r="54" spans="1:28" s="4" customFormat="1" ht="120" customHeight="1">
      <c r="A54" s="56" t="s">
        <v>399</v>
      </c>
      <c r="B54" s="35" t="s">
        <v>400</v>
      </c>
      <c r="C54" s="57" t="s">
        <v>401</v>
      </c>
      <c r="D54" s="58">
        <v>1</v>
      </c>
      <c r="E54" s="59">
        <v>618</v>
      </c>
      <c r="F54" s="60">
        <v>655</v>
      </c>
      <c r="G54" s="61" t="s">
        <v>402</v>
      </c>
      <c r="H54" s="62">
        <f t="shared" si="9"/>
        <v>0.60952499999999998</v>
      </c>
      <c r="I54" s="63" t="s">
        <v>403</v>
      </c>
      <c r="J54" s="64" t="s">
        <v>404</v>
      </c>
      <c r="K54" s="65" t="s">
        <v>307</v>
      </c>
      <c r="L54" s="66" t="s">
        <v>308</v>
      </c>
      <c r="M54" s="67" t="s">
        <v>405</v>
      </c>
      <c r="N54" s="68"/>
      <c r="O54" s="69"/>
      <c r="P54" s="69"/>
      <c r="Q54" s="69"/>
      <c r="R54" s="69"/>
      <c r="S54" s="69"/>
      <c r="T54" s="69"/>
      <c r="U54" s="69"/>
      <c r="V54" s="69"/>
      <c r="W54" s="69"/>
      <c r="X54" s="69"/>
      <c r="Y54" s="69"/>
      <c r="Z54" s="69"/>
      <c r="AA54" s="69"/>
      <c r="AB54" s="69"/>
    </row>
    <row r="55" spans="1:28" s="4" customFormat="1" ht="120" customHeight="1">
      <c r="A55" s="56" t="s">
        <v>399</v>
      </c>
      <c r="B55" s="35" t="s">
        <v>406</v>
      </c>
      <c r="C55" s="57" t="s">
        <v>401</v>
      </c>
      <c r="D55" s="58">
        <v>1</v>
      </c>
      <c r="E55" s="59">
        <v>643</v>
      </c>
      <c r="F55" s="60">
        <v>680</v>
      </c>
      <c r="G55" s="61" t="s">
        <v>402</v>
      </c>
      <c r="H55" s="62">
        <f t="shared" si="9"/>
        <v>0.60952499999999998</v>
      </c>
      <c r="I55" s="63" t="s">
        <v>403</v>
      </c>
      <c r="J55" s="64" t="s">
        <v>404</v>
      </c>
      <c r="K55" s="65" t="s">
        <v>307</v>
      </c>
      <c r="L55" s="66" t="s">
        <v>308</v>
      </c>
      <c r="M55" s="67" t="s">
        <v>405</v>
      </c>
      <c r="N55" s="68"/>
      <c r="O55" s="69"/>
      <c r="P55" s="69"/>
      <c r="Q55" s="69"/>
      <c r="R55" s="69"/>
      <c r="S55" s="69"/>
      <c r="T55" s="69"/>
      <c r="U55" s="69"/>
      <c r="V55" s="69"/>
      <c r="W55" s="69"/>
      <c r="X55" s="69"/>
      <c r="Y55" s="69"/>
      <c r="Z55" s="69"/>
      <c r="AA55" s="69"/>
      <c r="AB55" s="69"/>
    </row>
    <row r="56" spans="1:28" s="4" customFormat="1" ht="120" customHeight="1">
      <c r="A56" s="56" t="s">
        <v>399</v>
      </c>
      <c r="B56" s="35" t="s">
        <v>406</v>
      </c>
      <c r="C56" s="57" t="s">
        <v>401</v>
      </c>
      <c r="D56" s="58">
        <v>1</v>
      </c>
      <c r="E56" s="59">
        <v>658</v>
      </c>
      <c r="F56" s="60">
        <v>695</v>
      </c>
      <c r="G56" s="61" t="s">
        <v>402</v>
      </c>
      <c r="H56" s="62">
        <f t="shared" si="9"/>
        <v>0.60952499999999998</v>
      </c>
      <c r="I56" s="63" t="s">
        <v>403</v>
      </c>
      <c r="J56" s="64" t="s">
        <v>404</v>
      </c>
      <c r="K56" s="65" t="s">
        <v>307</v>
      </c>
      <c r="L56" s="66" t="s">
        <v>308</v>
      </c>
      <c r="M56" s="67" t="s">
        <v>405</v>
      </c>
      <c r="N56" s="68"/>
      <c r="O56" s="69"/>
      <c r="P56" s="69"/>
      <c r="Q56" s="69"/>
      <c r="R56" s="69"/>
      <c r="S56" s="69"/>
      <c r="T56" s="69"/>
      <c r="U56" s="69"/>
      <c r="V56" s="69"/>
      <c r="W56" s="69"/>
      <c r="X56" s="69"/>
      <c r="Y56" s="69"/>
      <c r="Z56" s="69"/>
      <c r="AA56" s="69"/>
      <c r="AB56" s="69"/>
    </row>
    <row r="57" spans="1:28" s="4" customFormat="1" ht="123" customHeight="1">
      <c r="A57" s="53" t="s">
        <v>407</v>
      </c>
      <c r="B57" s="70" t="s">
        <v>408</v>
      </c>
      <c r="C57" s="71" t="s">
        <v>409</v>
      </c>
      <c r="D57" s="47">
        <v>1</v>
      </c>
      <c r="E57" s="38">
        <v>638</v>
      </c>
      <c r="F57" s="39">
        <v>668</v>
      </c>
      <c r="G57" s="40" t="s">
        <v>410</v>
      </c>
      <c r="H57" s="41">
        <f t="shared" ref="H57:H62" si="10">1.185*0.75*0.575</f>
        <v>0.51103125000000005</v>
      </c>
      <c r="I57" s="42" t="s">
        <v>372</v>
      </c>
      <c r="J57" s="54" t="s">
        <v>411</v>
      </c>
      <c r="K57" s="44" t="s">
        <v>358</v>
      </c>
      <c r="L57" s="32" t="s">
        <v>308</v>
      </c>
      <c r="M57" s="45" t="s">
        <v>412</v>
      </c>
      <c r="N57" s="46" t="s">
        <v>413</v>
      </c>
    </row>
    <row r="58" spans="1:28" s="4" customFormat="1" ht="123" customHeight="1">
      <c r="A58" s="53" t="s">
        <v>414</v>
      </c>
      <c r="B58" s="70" t="s">
        <v>408</v>
      </c>
      <c r="C58" s="71" t="s">
        <v>409</v>
      </c>
      <c r="D58" s="47">
        <v>1</v>
      </c>
      <c r="E58" s="38">
        <v>638</v>
      </c>
      <c r="F58" s="39">
        <v>668</v>
      </c>
      <c r="G58" s="40" t="s">
        <v>410</v>
      </c>
      <c r="H58" s="41">
        <f t="shared" si="10"/>
        <v>0.51103125000000005</v>
      </c>
      <c r="I58" s="42" t="s">
        <v>372</v>
      </c>
      <c r="J58" s="54" t="s">
        <v>411</v>
      </c>
      <c r="K58" s="44" t="s">
        <v>358</v>
      </c>
      <c r="L58" s="32" t="s">
        <v>308</v>
      </c>
      <c r="M58" s="45" t="s">
        <v>412</v>
      </c>
      <c r="N58" s="46" t="s">
        <v>413</v>
      </c>
    </row>
    <row r="59" spans="1:28" s="4" customFormat="1" ht="123" customHeight="1">
      <c r="A59" s="53" t="s">
        <v>414</v>
      </c>
      <c r="B59" s="70" t="s">
        <v>408</v>
      </c>
      <c r="C59" s="71" t="s">
        <v>409</v>
      </c>
      <c r="D59" s="47">
        <v>1</v>
      </c>
      <c r="E59" s="38">
        <v>638</v>
      </c>
      <c r="F59" s="39">
        <v>668</v>
      </c>
      <c r="G59" s="40" t="s">
        <v>410</v>
      </c>
      <c r="H59" s="41">
        <f t="shared" si="10"/>
        <v>0.51103125000000005</v>
      </c>
      <c r="I59" s="42" t="s">
        <v>372</v>
      </c>
      <c r="J59" s="54" t="s">
        <v>411</v>
      </c>
      <c r="K59" s="44" t="s">
        <v>358</v>
      </c>
      <c r="L59" s="32" t="s">
        <v>308</v>
      </c>
      <c r="M59" s="45" t="s">
        <v>412</v>
      </c>
      <c r="N59" s="46" t="s">
        <v>413</v>
      </c>
    </row>
    <row r="60" spans="1:28" s="4" customFormat="1" ht="123" customHeight="1">
      <c r="A60" s="53" t="s">
        <v>414</v>
      </c>
      <c r="B60" s="70" t="s">
        <v>415</v>
      </c>
      <c r="C60" s="71" t="s">
        <v>416</v>
      </c>
      <c r="D60" s="47">
        <v>1</v>
      </c>
      <c r="E60" s="38">
        <v>708</v>
      </c>
      <c r="F60" s="39">
        <v>738</v>
      </c>
      <c r="G60" s="40" t="s">
        <v>410</v>
      </c>
      <c r="H60" s="41">
        <f t="shared" si="10"/>
        <v>0.51103125000000005</v>
      </c>
      <c r="I60" s="42" t="s">
        <v>372</v>
      </c>
      <c r="J60" s="54" t="s">
        <v>411</v>
      </c>
      <c r="K60" s="44" t="s">
        <v>358</v>
      </c>
      <c r="L60" s="32" t="s">
        <v>308</v>
      </c>
      <c r="M60" s="45" t="s">
        <v>412</v>
      </c>
      <c r="N60" s="46" t="s">
        <v>413</v>
      </c>
    </row>
    <row r="61" spans="1:28" s="4" customFormat="1" ht="123" customHeight="1">
      <c r="A61" s="53" t="s">
        <v>414</v>
      </c>
      <c r="B61" s="70" t="s">
        <v>417</v>
      </c>
      <c r="C61" s="71" t="s">
        <v>416</v>
      </c>
      <c r="D61" s="47">
        <v>1</v>
      </c>
      <c r="E61" s="38">
        <v>708</v>
      </c>
      <c r="F61" s="39">
        <v>738</v>
      </c>
      <c r="G61" s="40" t="s">
        <v>410</v>
      </c>
      <c r="H61" s="41">
        <f t="shared" si="10"/>
        <v>0.51103125000000005</v>
      </c>
      <c r="I61" s="42" t="s">
        <v>372</v>
      </c>
      <c r="J61" s="54" t="s">
        <v>411</v>
      </c>
      <c r="K61" s="44" t="s">
        <v>358</v>
      </c>
      <c r="L61" s="32" t="s">
        <v>308</v>
      </c>
      <c r="M61" s="45" t="s">
        <v>412</v>
      </c>
      <c r="N61" s="46" t="s">
        <v>413</v>
      </c>
    </row>
    <row r="62" spans="1:28" s="4" customFormat="1" ht="123" customHeight="1">
      <c r="A62" s="53" t="s">
        <v>414</v>
      </c>
      <c r="B62" s="70" t="s">
        <v>417</v>
      </c>
      <c r="C62" s="71" t="s">
        <v>416</v>
      </c>
      <c r="D62" s="47">
        <v>1</v>
      </c>
      <c r="E62" s="38">
        <v>708</v>
      </c>
      <c r="F62" s="39">
        <v>738</v>
      </c>
      <c r="G62" s="40" t="s">
        <v>410</v>
      </c>
      <c r="H62" s="41">
        <f t="shared" si="10"/>
        <v>0.51103125000000005</v>
      </c>
      <c r="I62" s="42" t="s">
        <v>372</v>
      </c>
      <c r="J62" s="54" t="s">
        <v>411</v>
      </c>
      <c r="K62" s="44" t="s">
        <v>358</v>
      </c>
      <c r="L62" s="32" t="s">
        <v>308</v>
      </c>
      <c r="M62" s="45" t="s">
        <v>412</v>
      </c>
      <c r="N62" s="46" t="s">
        <v>413</v>
      </c>
    </row>
    <row r="63" spans="1:28" s="4" customFormat="1" ht="120" customHeight="1">
      <c r="A63" s="56" t="s">
        <v>418</v>
      </c>
      <c r="B63" s="70" t="s">
        <v>419</v>
      </c>
      <c r="C63" s="57" t="s">
        <v>354</v>
      </c>
      <c r="D63" s="58">
        <v>1</v>
      </c>
      <c r="E63" s="59">
        <v>380</v>
      </c>
      <c r="F63" s="72">
        <v>400</v>
      </c>
      <c r="G63" s="61" t="s">
        <v>420</v>
      </c>
      <c r="H63" s="73">
        <f t="shared" ref="H63:H68" si="11">1.17*0.69*0.37</f>
        <v>0.29870099999999999</v>
      </c>
      <c r="I63" s="63" t="s">
        <v>421</v>
      </c>
      <c r="J63" s="64" t="s">
        <v>422</v>
      </c>
      <c r="K63" s="65" t="s">
        <v>307</v>
      </c>
      <c r="L63" s="66" t="s">
        <v>308</v>
      </c>
      <c r="M63" s="67" t="s">
        <v>423</v>
      </c>
      <c r="N63" s="68"/>
      <c r="O63" s="69"/>
      <c r="P63" s="69"/>
      <c r="Q63" s="69"/>
      <c r="R63" s="69"/>
      <c r="S63" s="69"/>
      <c r="T63" s="69"/>
      <c r="U63" s="69"/>
      <c r="V63" s="69"/>
      <c r="W63" s="69"/>
      <c r="X63" s="69"/>
      <c r="Y63" s="69"/>
      <c r="Z63" s="69"/>
      <c r="AA63" s="69"/>
      <c r="AB63" s="69"/>
    </row>
    <row r="64" spans="1:28" s="4" customFormat="1" ht="120" customHeight="1">
      <c r="A64" s="56" t="s">
        <v>418</v>
      </c>
      <c r="B64" s="70" t="s">
        <v>419</v>
      </c>
      <c r="C64" s="57" t="s">
        <v>354</v>
      </c>
      <c r="D64" s="58">
        <v>1</v>
      </c>
      <c r="E64" s="59">
        <v>380</v>
      </c>
      <c r="F64" s="72">
        <v>400</v>
      </c>
      <c r="G64" s="61" t="s">
        <v>420</v>
      </c>
      <c r="H64" s="73">
        <f t="shared" si="11"/>
        <v>0.29870099999999999</v>
      </c>
      <c r="I64" s="63" t="s">
        <v>421</v>
      </c>
      <c r="J64" s="64" t="s">
        <v>422</v>
      </c>
      <c r="K64" s="65" t="s">
        <v>307</v>
      </c>
      <c r="L64" s="66" t="s">
        <v>308</v>
      </c>
      <c r="M64" s="67" t="s">
        <v>423</v>
      </c>
      <c r="N64" s="68"/>
      <c r="O64" s="69"/>
      <c r="P64" s="69"/>
      <c r="Q64" s="69"/>
      <c r="R64" s="69"/>
      <c r="S64" s="69"/>
      <c r="T64" s="69"/>
      <c r="U64" s="69"/>
      <c r="V64" s="69"/>
      <c r="W64" s="69"/>
      <c r="X64" s="69"/>
      <c r="Y64" s="69"/>
      <c r="Z64" s="69"/>
      <c r="AA64" s="69"/>
      <c r="AB64" s="69"/>
    </row>
    <row r="65" spans="1:28" s="4" customFormat="1" ht="120" customHeight="1">
      <c r="A65" s="56" t="s">
        <v>418</v>
      </c>
      <c r="B65" s="70" t="s">
        <v>424</v>
      </c>
      <c r="C65" s="57" t="s">
        <v>354</v>
      </c>
      <c r="D65" s="58">
        <v>1</v>
      </c>
      <c r="E65" s="59">
        <v>425</v>
      </c>
      <c r="F65" s="72">
        <v>445</v>
      </c>
      <c r="G65" s="61" t="s">
        <v>420</v>
      </c>
      <c r="H65" s="73">
        <f t="shared" si="11"/>
        <v>0.29870099999999999</v>
      </c>
      <c r="I65" s="63" t="s">
        <v>421</v>
      </c>
      <c r="J65" s="64" t="s">
        <v>422</v>
      </c>
      <c r="K65" s="65" t="s">
        <v>307</v>
      </c>
      <c r="L65" s="66" t="s">
        <v>308</v>
      </c>
      <c r="M65" s="67" t="s">
        <v>423</v>
      </c>
      <c r="N65" s="68"/>
      <c r="O65" s="69"/>
      <c r="P65" s="69"/>
      <c r="Q65" s="69"/>
      <c r="R65" s="69"/>
      <c r="S65" s="69"/>
      <c r="T65" s="69"/>
      <c r="U65" s="69"/>
      <c r="V65" s="69"/>
      <c r="W65" s="69"/>
      <c r="X65" s="69"/>
      <c r="Y65" s="69"/>
      <c r="Z65" s="69"/>
      <c r="AA65" s="69"/>
      <c r="AB65" s="69"/>
    </row>
    <row r="66" spans="1:28" s="4" customFormat="1" ht="120" customHeight="1">
      <c r="A66" s="56" t="s">
        <v>418</v>
      </c>
      <c r="B66" s="70" t="s">
        <v>425</v>
      </c>
      <c r="C66" s="57" t="s">
        <v>354</v>
      </c>
      <c r="D66" s="58">
        <v>1</v>
      </c>
      <c r="E66" s="59">
        <v>390</v>
      </c>
      <c r="F66" s="72">
        <v>410</v>
      </c>
      <c r="G66" s="61" t="s">
        <v>420</v>
      </c>
      <c r="H66" s="73">
        <f t="shared" si="11"/>
        <v>0.29870099999999999</v>
      </c>
      <c r="I66" s="63" t="s">
        <v>421</v>
      </c>
      <c r="J66" s="64" t="s">
        <v>422</v>
      </c>
      <c r="K66" s="65" t="s">
        <v>307</v>
      </c>
      <c r="L66" s="66" t="s">
        <v>308</v>
      </c>
      <c r="M66" s="67" t="s">
        <v>423</v>
      </c>
      <c r="N66" s="68"/>
      <c r="O66" s="69"/>
      <c r="P66" s="69"/>
      <c r="Q66" s="69"/>
      <c r="R66" s="69"/>
      <c r="S66" s="69"/>
      <c r="T66" s="69"/>
      <c r="U66" s="69"/>
      <c r="V66" s="69"/>
      <c r="W66" s="69"/>
      <c r="X66" s="69"/>
      <c r="Y66" s="69"/>
      <c r="Z66" s="69"/>
      <c r="AA66" s="69"/>
      <c r="AB66" s="69"/>
    </row>
    <row r="67" spans="1:28" s="4" customFormat="1" ht="120" customHeight="1">
      <c r="A67" s="56" t="s">
        <v>418</v>
      </c>
      <c r="B67" s="70" t="s">
        <v>425</v>
      </c>
      <c r="C67" s="57" t="s">
        <v>354</v>
      </c>
      <c r="D67" s="58">
        <v>1</v>
      </c>
      <c r="E67" s="59">
        <v>390</v>
      </c>
      <c r="F67" s="72">
        <v>410</v>
      </c>
      <c r="G67" s="61" t="s">
        <v>420</v>
      </c>
      <c r="H67" s="73">
        <f t="shared" si="11"/>
        <v>0.29870099999999999</v>
      </c>
      <c r="I67" s="63" t="s">
        <v>421</v>
      </c>
      <c r="J67" s="64" t="s">
        <v>422</v>
      </c>
      <c r="K67" s="65" t="s">
        <v>307</v>
      </c>
      <c r="L67" s="66" t="s">
        <v>308</v>
      </c>
      <c r="M67" s="67" t="s">
        <v>423</v>
      </c>
      <c r="N67" s="68"/>
      <c r="O67" s="69"/>
      <c r="P67" s="69"/>
      <c r="Q67" s="69"/>
      <c r="R67" s="69"/>
      <c r="S67" s="69"/>
      <c r="T67" s="69"/>
      <c r="U67" s="69"/>
      <c r="V67" s="69"/>
      <c r="W67" s="69"/>
      <c r="X67" s="69"/>
      <c r="Y67" s="69"/>
      <c r="Z67" s="69"/>
      <c r="AA67" s="69"/>
      <c r="AB67" s="69"/>
    </row>
    <row r="68" spans="1:28" s="4" customFormat="1" ht="120" customHeight="1">
      <c r="A68" s="56" t="s">
        <v>418</v>
      </c>
      <c r="B68" s="70" t="s">
        <v>426</v>
      </c>
      <c r="C68" s="57" t="s">
        <v>354</v>
      </c>
      <c r="D68" s="58">
        <v>1</v>
      </c>
      <c r="E68" s="59">
        <v>435</v>
      </c>
      <c r="F68" s="72">
        <v>455</v>
      </c>
      <c r="G68" s="61" t="s">
        <v>420</v>
      </c>
      <c r="H68" s="73">
        <f t="shared" si="11"/>
        <v>0.29870099999999999</v>
      </c>
      <c r="I68" s="63" t="s">
        <v>421</v>
      </c>
      <c r="J68" s="64" t="s">
        <v>422</v>
      </c>
      <c r="K68" s="65" t="s">
        <v>307</v>
      </c>
      <c r="L68" s="66" t="s">
        <v>308</v>
      </c>
      <c r="M68" s="67" t="s">
        <v>423</v>
      </c>
      <c r="N68" s="68"/>
      <c r="O68" s="69"/>
      <c r="P68" s="69"/>
      <c r="Q68" s="69"/>
      <c r="R68" s="69"/>
      <c r="S68" s="69"/>
      <c r="T68" s="69"/>
      <c r="U68" s="69"/>
      <c r="V68" s="69"/>
      <c r="W68" s="69"/>
      <c r="X68" s="69"/>
      <c r="Y68" s="69"/>
      <c r="Z68" s="69"/>
      <c r="AA68" s="69"/>
      <c r="AB68" s="69"/>
    </row>
    <row r="69" spans="1:28" s="4" customFormat="1" ht="120" customHeight="1">
      <c r="A69" s="56" t="s">
        <v>427</v>
      </c>
      <c r="B69" s="74" t="s">
        <v>428</v>
      </c>
      <c r="C69" s="75" t="s">
        <v>429</v>
      </c>
      <c r="D69" s="76">
        <v>1</v>
      </c>
      <c r="E69" s="77">
        <v>383</v>
      </c>
      <c r="F69" s="77">
        <v>412</v>
      </c>
      <c r="G69" s="78" t="s">
        <v>430</v>
      </c>
      <c r="H69" s="62">
        <f t="shared" ref="H69:H72" si="12">1.13*0.695*0.6</f>
        <v>0.47121000000000002</v>
      </c>
      <c r="I69" s="79" t="s">
        <v>431</v>
      </c>
      <c r="J69" s="80" t="s">
        <v>432</v>
      </c>
      <c r="K69" s="44" t="s">
        <v>307</v>
      </c>
      <c r="L69" s="81" t="s">
        <v>308</v>
      </c>
      <c r="M69" s="82" t="s">
        <v>433</v>
      </c>
      <c r="N69" s="83"/>
      <c r="O69" s="84"/>
    </row>
    <row r="70" spans="1:28" s="4" customFormat="1" ht="135.94999999999999" customHeight="1">
      <c r="A70" s="56" t="s">
        <v>427</v>
      </c>
      <c r="B70" s="74" t="s">
        <v>434</v>
      </c>
      <c r="C70" s="75" t="s">
        <v>429</v>
      </c>
      <c r="D70" s="76">
        <v>1</v>
      </c>
      <c r="E70" s="77">
        <v>403</v>
      </c>
      <c r="F70" s="77">
        <v>432</v>
      </c>
      <c r="G70" s="78" t="s">
        <v>430</v>
      </c>
      <c r="H70" s="62">
        <f t="shared" si="12"/>
        <v>0.47121000000000002</v>
      </c>
      <c r="I70" s="79" t="s">
        <v>431</v>
      </c>
      <c r="J70" s="80" t="s">
        <v>435</v>
      </c>
      <c r="K70" s="44" t="s">
        <v>307</v>
      </c>
      <c r="L70" s="81" t="s">
        <v>308</v>
      </c>
      <c r="M70" s="82" t="s">
        <v>433</v>
      </c>
      <c r="N70" s="83"/>
      <c r="O70" s="84"/>
    </row>
    <row r="71" spans="1:28" s="4" customFormat="1" ht="120" customHeight="1">
      <c r="A71" s="56" t="s">
        <v>427</v>
      </c>
      <c r="B71" s="74" t="s">
        <v>436</v>
      </c>
      <c r="C71" s="75" t="s">
        <v>429</v>
      </c>
      <c r="D71" s="76">
        <v>1</v>
      </c>
      <c r="E71" s="77">
        <v>415</v>
      </c>
      <c r="F71" s="77">
        <v>444</v>
      </c>
      <c r="G71" s="78" t="s">
        <v>430</v>
      </c>
      <c r="H71" s="62">
        <f t="shared" si="12"/>
        <v>0.47121000000000002</v>
      </c>
      <c r="I71" s="79" t="s">
        <v>431</v>
      </c>
      <c r="J71" s="80" t="s">
        <v>435</v>
      </c>
      <c r="K71" s="44" t="s">
        <v>307</v>
      </c>
      <c r="L71" s="81" t="s">
        <v>308</v>
      </c>
      <c r="M71" s="82" t="s">
        <v>433</v>
      </c>
      <c r="N71" s="83"/>
      <c r="O71" s="84"/>
    </row>
    <row r="72" spans="1:28" s="4" customFormat="1" ht="135">
      <c r="A72" s="56"/>
      <c r="B72" s="74" t="s">
        <v>437</v>
      </c>
      <c r="C72" s="75" t="s">
        <v>429</v>
      </c>
      <c r="D72" s="76">
        <v>1</v>
      </c>
      <c r="E72" s="77">
        <v>433</v>
      </c>
      <c r="F72" s="77">
        <v>462</v>
      </c>
      <c r="G72" s="78" t="s">
        <v>430</v>
      </c>
      <c r="H72" s="62">
        <f t="shared" si="12"/>
        <v>0.47121000000000002</v>
      </c>
      <c r="I72" s="79" t="s">
        <v>431</v>
      </c>
      <c r="J72" s="80" t="s">
        <v>438</v>
      </c>
      <c r="K72" s="44" t="s">
        <v>307</v>
      </c>
      <c r="L72" s="81" t="s">
        <v>308</v>
      </c>
      <c r="M72" s="82" t="s">
        <v>439</v>
      </c>
      <c r="N72" s="83"/>
      <c r="O72" s="84"/>
    </row>
    <row r="73" spans="1:28" s="4" customFormat="1" ht="123" customHeight="1">
      <c r="A73" s="53" t="s">
        <v>440</v>
      </c>
      <c r="B73" s="35" t="s">
        <v>441</v>
      </c>
      <c r="C73" s="36" t="s">
        <v>442</v>
      </c>
      <c r="D73" s="37">
        <v>1</v>
      </c>
      <c r="E73" s="39">
        <v>505</v>
      </c>
      <c r="F73" s="39">
        <v>535</v>
      </c>
      <c r="G73" s="40" t="s">
        <v>443</v>
      </c>
      <c r="H73" s="41">
        <f t="shared" ref="H73:H81" si="13">1.26*0.74*0.49</f>
        <v>0.456876</v>
      </c>
      <c r="I73" s="42" t="s">
        <v>444</v>
      </c>
      <c r="J73" s="54" t="s">
        <v>445</v>
      </c>
      <c r="K73" s="44" t="s">
        <v>307</v>
      </c>
      <c r="L73" s="32" t="s">
        <v>308</v>
      </c>
      <c r="M73" s="45" t="s">
        <v>446</v>
      </c>
      <c r="N73" s="46"/>
    </row>
    <row r="74" spans="1:28" s="4" customFormat="1" ht="123" customHeight="1">
      <c r="A74" s="53" t="s">
        <v>440</v>
      </c>
      <c r="B74" s="35" t="s">
        <v>447</v>
      </c>
      <c r="C74" s="36" t="s">
        <v>442</v>
      </c>
      <c r="D74" s="37">
        <v>1</v>
      </c>
      <c r="E74" s="39">
        <v>535</v>
      </c>
      <c r="F74" s="39">
        <v>565</v>
      </c>
      <c r="G74" s="40" t="s">
        <v>443</v>
      </c>
      <c r="H74" s="41">
        <f t="shared" si="13"/>
        <v>0.456876</v>
      </c>
      <c r="I74" s="42" t="s">
        <v>444</v>
      </c>
      <c r="J74" s="54" t="s">
        <v>445</v>
      </c>
      <c r="K74" s="44" t="s">
        <v>307</v>
      </c>
      <c r="L74" s="32" t="s">
        <v>308</v>
      </c>
      <c r="M74" s="45" t="s">
        <v>446</v>
      </c>
      <c r="N74" s="46"/>
    </row>
    <row r="75" spans="1:28" s="4" customFormat="1" ht="123" customHeight="1">
      <c r="A75" s="53" t="s">
        <v>440</v>
      </c>
      <c r="B75" s="35" t="s">
        <v>448</v>
      </c>
      <c r="C75" s="36" t="s">
        <v>442</v>
      </c>
      <c r="D75" s="37">
        <v>1</v>
      </c>
      <c r="E75" s="39">
        <v>595</v>
      </c>
      <c r="F75" s="39">
        <v>625</v>
      </c>
      <c r="G75" s="40" t="s">
        <v>443</v>
      </c>
      <c r="H75" s="41">
        <f t="shared" si="13"/>
        <v>0.456876</v>
      </c>
      <c r="I75" s="42" t="s">
        <v>444</v>
      </c>
      <c r="J75" s="54" t="s">
        <v>445</v>
      </c>
      <c r="K75" s="44" t="s">
        <v>307</v>
      </c>
      <c r="L75" s="32" t="s">
        <v>308</v>
      </c>
      <c r="M75" s="45" t="s">
        <v>446</v>
      </c>
      <c r="N75" s="46"/>
    </row>
    <row r="76" spans="1:28" s="4" customFormat="1" ht="123" customHeight="1">
      <c r="A76" s="53" t="s">
        <v>440</v>
      </c>
      <c r="B76" s="35" t="s">
        <v>449</v>
      </c>
      <c r="C76" s="36" t="s">
        <v>450</v>
      </c>
      <c r="D76" s="37">
        <v>1</v>
      </c>
      <c r="E76" s="39">
        <v>540</v>
      </c>
      <c r="F76" s="39">
        <v>570</v>
      </c>
      <c r="G76" s="40" t="s">
        <v>443</v>
      </c>
      <c r="H76" s="41">
        <f t="shared" si="13"/>
        <v>0.456876</v>
      </c>
      <c r="I76" s="42" t="s">
        <v>444</v>
      </c>
      <c r="J76" s="54" t="s">
        <v>445</v>
      </c>
      <c r="K76" s="44" t="s">
        <v>307</v>
      </c>
      <c r="L76" s="32" t="s">
        <v>308</v>
      </c>
      <c r="M76" s="45" t="s">
        <v>446</v>
      </c>
      <c r="N76" s="46"/>
    </row>
    <row r="77" spans="1:28" s="4" customFormat="1" ht="123" customHeight="1">
      <c r="A77" s="53" t="s">
        <v>440</v>
      </c>
      <c r="B77" s="35" t="s">
        <v>449</v>
      </c>
      <c r="C77" s="36" t="s">
        <v>450</v>
      </c>
      <c r="D77" s="37">
        <v>1</v>
      </c>
      <c r="E77" s="39">
        <v>540</v>
      </c>
      <c r="F77" s="39">
        <v>570</v>
      </c>
      <c r="G77" s="40" t="s">
        <v>443</v>
      </c>
      <c r="H77" s="41">
        <f t="shared" si="13"/>
        <v>0.456876</v>
      </c>
      <c r="I77" s="42" t="s">
        <v>444</v>
      </c>
      <c r="J77" s="54" t="s">
        <v>445</v>
      </c>
      <c r="K77" s="44" t="s">
        <v>307</v>
      </c>
      <c r="L77" s="32" t="s">
        <v>308</v>
      </c>
      <c r="M77" s="45" t="s">
        <v>446</v>
      </c>
      <c r="N77" s="46"/>
    </row>
    <row r="78" spans="1:28" s="4" customFormat="1" ht="123" customHeight="1">
      <c r="A78" s="53" t="s">
        <v>440</v>
      </c>
      <c r="B78" s="35" t="s">
        <v>451</v>
      </c>
      <c r="C78" s="36" t="s">
        <v>450</v>
      </c>
      <c r="D78" s="37">
        <v>1</v>
      </c>
      <c r="E78" s="39">
        <v>570</v>
      </c>
      <c r="F78" s="39">
        <v>600</v>
      </c>
      <c r="G78" s="40" t="s">
        <v>443</v>
      </c>
      <c r="H78" s="41">
        <f t="shared" si="13"/>
        <v>0.456876</v>
      </c>
      <c r="I78" s="42" t="s">
        <v>444</v>
      </c>
      <c r="J78" s="54" t="s">
        <v>445</v>
      </c>
      <c r="K78" s="44" t="s">
        <v>307</v>
      </c>
      <c r="L78" s="32" t="s">
        <v>308</v>
      </c>
      <c r="M78" s="45" t="s">
        <v>446</v>
      </c>
      <c r="N78" s="46"/>
    </row>
    <row r="79" spans="1:28" s="4" customFormat="1" ht="123" customHeight="1">
      <c r="A79" s="53" t="s">
        <v>440</v>
      </c>
      <c r="B79" s="35" t="s">
        <v>452</v>
      </c>
      <c r="C79" s="36" t="s">
        <v>450</v>
      </c>
      <c r="D79" s="37">
        <v>1</v>
      </c>
      <c r="E79" s="39">
        <v>630</v>
      </c>
      <c r="F79" s="39">
        <v>660</v>
      </c>
      <c r="G79" s="40" t="s">
        <v>443</v>
      </c>
      <c r="H79" s="41">
        <f t="shared" si="13"/>
        <v>0.456876</v>
      </c>
      <c r="I79" s="42" t="s">
        <v>444</v>
      </c>
      <c r="J79" s="54" t="s">
        <v>445</v>
      </c>
      <c r="K79" s="44" t="s">
        <v>307</v>
      </c>
      <c r="L79" s="32" t="s">
        <v>308</v>
      </c>
      <c r="M79" s="45" t="s">
        <v>446</v>
      </c>
      <c r="N79" s="46"/>
    </row>
    <row r="80" spans="1:28" s="4" customFormat="1" ht="123" customHeight="1">
      <c r="A80" s="53" t="s">
        <v>440</v>
      </c>
      <c r="B80" s="35" t="s">
        <v>453</v>
      </c>
      <c r="C80" s="36" t="s">
        <v>454</v>
      </c>
      <c r="D80" s="37">
        <v>1</v>
      </c>
      <c r="E80" s="39">
        <v>505</v>
      </c>
      <c r="F80" s="39">
        <v>535</v>
      </c>
      <c r="G80" s="40" t="s">
        <v>443</v>
      </c>
      <c r="H80" s="41">
        <f t="shared" si="13"/>
        <v>0.456876</v>
      </c>
      <c r="I80" s="42" t="s">
        <v>444</v>
      </c>
      <c r="J80" s="54" t="s">
        <v>445</v>
      </c>
      <c r="K80" s="44" t="s">
        <v>307</v>
      </c>
      <c r="L80" s="32" t="s">
        <v>308</v>
      </c>
      <c r="M80" s="45" t="s">
        <v>446</v>
      </c>
      <c r="N80" s="46"/>
    </row>
    <row r="81" spans="1:15" s="4" customFormat="1" ht="123" customHeight="1">
      <c r="A81" s="53" t="s">
        <v>440</v>
      </c>
      <c r="B81" s="35" t="s">
        <v>455</v>
      </c>
      <c r="C81" s="36" t="s">
        <v>442</v>
      </c>
      <c r="D81" s="37">
        <v>1</v>
      </c>
      <c r="E81" s="39">
        <v>505</v>
      </c>
      <c r="F81" s="39">
        <v>535</v>
      </c>
      <c r="G81" s="40" t="s">
        <v>443</v>
      </c>
      <c r="H81" s="41">
        <f t="shared" si="13"/>
        <v>0.456876</v>
      </c>
      <c r="I81" s="42" t="s">
        <v>444</v>
      </c>
      <c r="J81" s="54" t="s">
        <v>445</v>
      </c>
      <c r="K81" s="44" t="s">
        <v>307</v>
      </c>
      <c r="L81" s="32" t="s">
        <v>308</v>
      </c>
      <c r="M81" s="45" t="s">
        <v>446</v>
      </c>
      <c r="N81" s="46"/>
    </row>
    <row r="82" spans="1:15" s="4" customFormat="1" ht="129" customHeight="1">
      <c r="A82" s="56" t="s">
        <v>456</v>
      </c>
      <c r="B82" s="85" t="s">
        <v>457</v>
      </c>
      <c r="C82" s="86" t="s">
        <v>458</v>
      </c>
      <c r="D82" s="76">
        <v>1</v>
      </c>
      <c r="E82" s="77">
        <v>363</v>
      </c>
      <c r="F82" s="77">
        <v>368</v>
      </c>
      <c r="G82" s="87" t="s">
        <v>459</v>
      </c>
      <c r="H82" s="62">
        <f>0.57*0.44*0.21</f>
        <v>5.2668E-2</v>
      </c>
      <c r="I82" s="79" t="s">
        <v>460</v>
      </c>
      <c r="J82" s="88" t="s">
        <v>461</v>
      </c>
      <c r="K82" s="44" t="s">
        <v>307</v>
      </c>
      <c r="L82" s="81" t="s">
        <v>308</v>
      </c>
      <c r="M82" s="82" t="s">
        <v>462</v>
      </c>
      <c r="N82" s="83"/>
      <c r="O82" s="84"/>
    </row>
    <row r="83" spans="1:15" s="4" customFormat="1" ht="129" customHeight="1">
      <c r="A83" s="56" t="s">
        <v>456</v>
      </c>
      <c r="B83" s="85" t="s">
        <v>457</v>
      </c>
      <c r="C83" s="86" t="s">
        <v>458</v>
      </c>
      <c r="D83" s="76">
        <v>1</v>
      </c>
      <c r="E83" s="77">
        <v>363</v>
      </c>
      <c r="F83" s="77">
        <v>368</v>
      </c>
      <c r="G83" s="87" t="s">
        <v>459</v>
      </c>
      <c r="H83" s="89">
        <f>0.57*0.44*0.21</f>
        <v>5.2668E-2</v>
      </c>
      <c r="I83" s="90" t="s">
        <v>460</v>
      </c>
      <c r="J83" s="88" t="s">
        <v>461</v>
      </c>
      <c r="K83" s="91" t="s">
        <v>307</v>
      </c>
      <c r="L83" s="81" t="s">
        <v>308</v>
      </c>
      <c r="M83" s="82" t="s">
        <v>462</v>
      </c>
      <c r="N83" s="83"/>
      <c r="O83" s="84"/>
    </row>
    <row r="84" spans="1:15" s="4" customFormat="1" ht="129" customHeight="1">
      <c r="A84" s="56" t="s">
        <v>456</v>
      </c>
      <c r="B84" s="85" t="s">
        <v>463</v>
      </c>
      <c r="C84" s="86" t="s">
        <v>458</v>
      </c>
      <c r="D84" s="76">
        <v>1</v>
      </c>
      <c r="E84" s="77">
        <v>495</v>
      </c>
      <c r="F84" s="77">
        <v>500</v>
      </c>
      <c r="G84" s="92" t="s">
        <v>464</v>
      </c>
      <c r="H84" s="89">
        <f>0.69*0.51*0.215</f>
        <v>7.5658500000000004E-2</v>
      </c>
      <c r="I84" s="90" t="s">
        <v>465</v>
      </c>
      <c r="J84" s="88" t="s">
        <v>461</v>
      </c>
      <c r="K84" s="91" t="s">
        <v>307</v>
      </c>
      <c r="L84" s="81" t="s">
        <v>308</v>
      </c>
      <c r="M84" s="82" t="s">
        <v>462</v>
      </c>
      <c r="N84" s="83"/>
      <c r="O84" s="84"/>
    </row>
    <row r="85" spans="1:15" s="4" customFormat="1" ht="114" customHeight="1">
      <c r="A85" s="56" t="s">
        <v>466</v>
      </c>
      <c r="B85" s="93" t="s">
        <v>467</v>
      </c>
      <c r="C85" s="86" t="s">
        <v>468</v>
      </c>
      <c r="D85" s="76">
        <v>1</v>
      </c>
      <c r="E85" s="77">
        <v>363</v>
      </c>
      <c r="F85" s="77">
        <v>380</v>
      </c>
      <c r="G85" s="78" t="s">
        <v>469</v>
      </c>
      <c r="H85" s="62">
        <f>1.13*0.61*0.42</f>
        <v>0.28950599999999999</v>
      </c>
      <c r="I85" s="79" t="s">
        <v>470</v>
      </c>
      <c r="J85" s="94" t="s">
        <v>471</v>
      </c>
      <c r="K85" s="91" t="s">
        <v>307</v>
      </c>
      <c r="L85" s="81" t="s">
        <v>308</v>
      </c>
      <c r="M85" s="95" t="s">
        <v>472</v>
      </c>
      <c r="N85" s="83"/>
      <c r="O85" s="84"/>
    </row>
    <row r="86" spans="1:15" s="4" customFormat="1" ht="120" customHeight="1">
      <c r="A86" s="56" t="s">
        <v>466</v>
      </c>
      <c r="B86" s="93" t="s">
        <v>473</v>
      </c>
      <c r="C86" s="86" t="s">
        <v>468</v>
      </c>
      <c r="D86" s="76">
        <v>1</v>
      </c>
      <c r="E86" s="77">
        <v>380</v>
      </c>
      <c r="F86" s="77">
        <v>398</v>
      </c>
      <c r="G86" s="78" t="s">
        <v>469</v>
      </c>
      <c r="H86" s="62">
        <f>1.13*0.61*0.42</f>
        <v>0.28950599999999999</v>
      </c>
      <c r="I86" s="79" t="s">
        <v>470</v>
      </c>
      <c r="J86" s="94" t="s">
        <v>474</v>
      </c>
      <c r="K86" s="91" t="s">
        <v>307</v>
      </c>
      <c r="L86" s="81" t="s">
        <v>308</v>
      </c>
      <c r="M86" s="95" t="s">
        <v>472</v>
      </c>
      <c r="N86" s="83"/>
      <c r="O86" s="84"/>
    </row>
    <row r="87" spans="1:15" s="4" customFormat="1" ht="120" customHeight="1">
      <c r="A87" s="56" t="s">
        <v>466</v>
      </c>
      <c r="B87" s="93" t="s">
        <v>475</v>
      </c>
      <c r="C87" s="86" t="s">
        <v>468</v>
      </c>
      <c r="D87" s="76">
        <v>1</v>
      </c>
      <c r="E87" s="77">
        <v>408</v>
      </c>
      <c r="F87" s="77">
        <v>426</v>
      </c>
      <c r="G87" s="78" t="s">
        <v>469</v>
      </c>
      <c r="H87" s="62">
        <v>0.28950599999999999</v>
      </c>
      <c r="I87" s="79" t="s">
        <v>470</v>
      </c>
      <c r="J87" s="94" t="s">
        <v>474</v>
      </c>
      <c r="K87" s="91" t="s">
        <v>307</v>
      </c>
      <c r="L87" s="81" t="s">
        <v>308</v>
      </c>
      <c r="M87" s="95" t="s">
        <v>472</v>
      </c>
      <c r="N87" s="83"/>
      <c r="O87" s="84"/>
    </row>
    <row r="88" spans="1:15" s="4" customFormat="1" ht="120" customHeight="1">
      <c r="A88" s="56" t="s">
        <v>466</v>
      </c>
      <c r="B88" s="93" t="s">
        <v>476</v>
      </c>
      <c r="C88" s="86" t="s">
        <v>477</v>
      </c>
      <c r="D88" s="76">
        <v>1</v>
      </c>
      <c r="E88" s="77">
        <v>372</v>
      </c>
      <c r="F88" s="77">
        <v>390</v>
      </c>
      <c r="G88" s="78" t="s">
        <v>478</v>
      </c>
      <c r="H88" s="62">
        <f t="shared" ref="H88:H91" si="14">1.32*0.62*0.38</f>
        <v>0.31099199999999999</v>
      </c>
      <c r="I88" s="79" t="s">
        <v>479</v>
      </c>
      <c r="J88" s="94" t="s">
        <v>480</v>
      </c>
      <c r="K88" s="91" t="s">
        <v>307</v>
      </c>
      <c r="L88" s="81" t="s">
        <v>308</v>
      </c>
      <c r="M88" s="96" t="s">
        <v>481</v>
      </c>
      <c r="N88" s="83"/>
      <c r="O88" s="84"/>
    </row>
    <row r="89" spans="1:15" s="4" customFormat="1" ht="120" customHeight="1">
      <c r="A89" s="56" t="s">
        <v>466</v>
      </c>
      <c r="B89" s="93" t="s">
        <v>482</v>
      </c>
      <c r="C89" s="86" t="s">
        <v>477</v>
      </c>
      <c r="D89" s="76">
        <v>1</v>
      </c>
      <c r="E89" s="77">
        <v>392</v>
      </c>
      <c r="F89" s="77">
        <v>410</v>
      </c>
      <c r="G89" s="78" t="s">
        <v>478</v>
      </c>
      <c r="H89" s="62">
        <f t="shared" si="14"/>
        <v>0.31099199999999999</v>
      </c>
      <c r="I89" s="79" t="s">
        <v>479</v>
      </c>
      <c r="J89" s="94" t="s">
        <v>483</v>
      </c>
      <c r="K89" s="91" t="s">
        <v>307</v>
      </c>
      <c r="L89" s="81" t="s">
        <v>308</v>
      </c>
      <c r="M89" s="96" t="s">
        <v>481</v>
      </c>
      <c r="N89" s="83"/>
      <c r="O89" s="84"/>
    </row>
    <row r="90" spans="1:15" s="4" customFormat="1" ht="138.94999999999999" customHeight="1">
      <c r="A90" s="56" t="s">
        <v>466</v>
      </c>
      <c r="B90" s="93" t="s">
        <v>484</v>
      </c>
      <c r="C90" s="86" t="s">
        <v>477</v>
      </c>
      <c r="D90" s="76">
        <v>1</v>
      </c>
      <c r="E90" s="77">
        <v>405</v>
      </c>
      <c r="F90" s="77">
        <v>423</v>
      </c>
      <c r="G90" s="78" t="s">
        <v>478</v>
      </c>
      <c r="H90" s="62">
        <f t="shared" si="14"/>
        <v>0.31099199999999999</v>
      </c>
      <c r="I90" s="79" t="s">
        <v>479</v>
      </c>
      <c r="J90" s="94" t="s">
        <v>485</v>
      </c>
      <c r="K90" s="91" t="s">
        <v>307</v>
      </c>
      <c r="L90" s="81" t="s">
        <v>308</v>
      </c>
      <c r="M90" s="96" t="s">
        <v>481</v>
      </c>
      <c r="N90" s="83"/>
      <c r="O90" s="84"/>
    </row>
    <row r="91" spans="1:15" s="4" customFormat="1" ht="159" customHeight="1">
      <c r="A91" s="56" t="s">
        <v>466</v>
      </c>
      <c r="B91" s="97" t="s">
        <v>486</v>
      </c>
      <c r="C91" s="86" t="s">
        <v>477</v>
      </c>
      <c r="D91" s="76">
        <v>1</v>
      </c>
      <c r="E91" s="77">
        <v>455</v>
      </c>
      <c r="F91" s="77">
        <v>473</v>
      </c>
      <c r="G91" s="78" t="s">
        <v>478</v>
      </c>
      <c r="H91" s="62">
        <f t="shared" si="14"/>
        <v>0.31099199999999999</v>
      </c>
      <c r="I91" s="79" t="s">
        <v>479</v>
      </c>
      <c r="J91" s="94" t="s">
        <v>483</v>
      </c>
      <c r="K91" s="91" t="s">
        <v>307</v>
      </c>
      <c r="L91" s="81" t="s">
        <v>308</v>
      </c>
      <c r="M91" s="98" t="s">
        <v>487</v>
      </c>
      <c r="N91" s="83"/>
      <c r="O91" s="84"/>
    </row>
    <row r="92" spans="1:15" s="4" customFormat="1" ht="120" customHeight="1">
      <c r="A92" s="56" t="s">
        <v>488</v>
      </c>
      <c r="B92" s="74" t="s">
        <v>489</v>
      </c>
      <c r="C92" s="99" t="s">
        <v>490</v>
      </c>
      <c r="D92" s="76">
        <v>1</v>
      </c>
      <c r="E92" s="77">
        <v>615</v>
      </c>
      <c r="F92" s="77">
        <v>645</v>
      </c>
      <c r="G92" s="78" t="s">
        <v>491</v>
      </c>
      <c r="H92" s="62">
        <f>1.3*0.78*0.45</f>
        <v>0.45629999999999998</v>
      </c>
      <c r="I92" s="79" t="s">
        <v>492</v>
      </c>
      <c r="J92" s="100" t="s">
        <v>493</v>
      </c>
      <c r="K92" s="91" t="s">
        <v>307</v>
      </c>
      <c r="L92" s="81" t="s">
        <v>308</v>
      </c>
      <c r="M92" s="101" t="s">
        <v>494</v>
      </c>
      <c r="N92" s="83"/>
      <c r="O92" s="84"/>
    </row>
    <row r="93" spans="1:15" s="4" customFormat="1" ht="120" customHeight="1">
      <c r="A93" s="56" t="s">
        <v>488</v>
      </c>
      <c r="B93" s="74" t="s">
        <v>489</v>
      </c>
      <c r="C93" s="99" t="s">
        <v>490</v>
      </c>
      <c r="D93" s="76">
        <v>1</v>
      </c>
      <c r="E93" s="77">
        <v>615</v>
      </c>
      <c r="F93" s="77">
        <v>645</v>
      </c>
      <c r="G93" s="78" t="s">
        <v>491</v>
      </c>
      <c r="H93" s="62">
        <f>1.3*0.78*0.45</f>
        <v>0.45629999999999998</v>
      </c>
      <c r="I93" s="79" t="s">
        <v>492</v>
      </c>
      <c r="J93" s="100" t="s">
        <v>493</v>
      </c>
      <c r="K93" s="91" t="s">
        <v>307</v>
      </c>
      <c r="L93" s="81" t="s">
        <v>308</v>
      </c>
      <c r="M93" s="101" t="s">
        <v>494</v>
      </c>
      <c r="N93" s="83"/>
      <c r="O93" s="84"/>
    </row>
    <row r="94" spans="1:15" s="4" customFormat="1" ht="120" customHeight="1">
      <c r="A94" s="56" t="s">
        <v>488</v>
      </c>
      <c r="B94" s="74" t="s">
        <v>495</v>
      </c>
      <c r="C94" s="99" t="s">
        <v>490</v>
      </c>
      <c r="D94" s="76">
        <v>1</v>
      </c>
      <c r="E94" s="77">
        <v>645</v>
      </c>
      <c r="F94" s="77">
        <v>675</v>
      </c>
      <c r="G94" s="78" t="s">
        <v>491</v>
      </c>
      <c r="H94" s="62">
        <f>1.3*0.78*0.45</f>
        <v>0.45629999999999998</v>
      </c>
      <c r="I94" s="79" t="s">
        <v>492</v>
      </c>
      <c r="J94" s="100" t="s">
        <v>493</v>
      </c>
      <c r="K94" s="91" t="s">
        <v>307</v>
      </c>
      <c r="L94" s="81" t="s">
        <v>308</v>
      </c>
      <c r="M94" s="101" t="s">
        <v>494</v>
      </c>
      <c r="N94" s="83"/>
      <c r="O94" s="84"/>
    </row>
    <row r="95" spans="1:15" s="4" customFormat="1" ht="120" customHeight="1">
      <c r="A95" s="56" t="s">
        <v>488</v>
      </c>
      <c r="B95" s="74" t="s">
        <v>495</v>
      </c>
      <c r="C95" s="99" t="s">
        <v>490</v>
      </c>
      <c r="D95" s="76">
        <v>1</v>
      </c>
      <c r="E95" s="77">
        <v>645</v>
      </c>
      <c r="F95" s="77">
        <v>675</v>
      </c>
      <c r="G95" s="78" t="s">
        <v>491</v>
      </c>
      <c r="H95" s="62">
        <f>1.3*0.78*0.45</f>
        <v>0.45629999999999998</v>
      </c>
      <c r="I95" s="79" t="s">
        <v>492</v>
      </c>
      <c r="J95" s="100" t="s">
        <v>493</v>
      </c>
      <c r="K95" s="91" t="s">
        <v>307</v>
      </c>
      <c r="L95" s="81" t="s">
        <v>308</v>
      </c>
      <c r="M95" s="101" t="s">
        <v>494</v>
      </c>
      <c r="N95" s="83"/>
      <c r="O95" s="84"/>
    </row>
    <row r="96" spans="1:15" s="4" customFormat="1" ht="120" customHeight="1">
      <c r="A96" s="56" t="s">
        <v>496</v>
      </c>
      <c r="B96" s="74" t="s">
        <v>497</v>
      </c>
      <c r="C96" s="75" t="s">
        <v>498</v>
      </c>
      <c r="D96" s="76">
        <v>1</v>
      </c>
      <c r="E96" s="77">
        <v>475</v>
      </c>
      <c r="F96" s="77">
        <v>500</v>
      </c>
      <c r="G96" s="78" t="s">
        <v>499</v>
      </c>
      <c r="H96" s="62">
        <f t="shared" ref="H96:H99" si="15">1.17*0.7*0.47</f>
        <v>0.38492999999999999</v>
      </c>
      <c r="I96" s="79" t="s">
        <v>500</v>
      </c>
      <c r="J96" s="102" t="s">
        <v>501</v>
      </c>
      <c r="K96" s="91" t="s">
        <v>307</v>
      </c>
      <c r="L96" s="81" t="s">
        <v>308</v>
      </c>
      <c r="M96" s="82" t="s">
        <v>502</v>
      </c>
      <c r="N96" s="83"/>
      <c r="O96" s="84"/>
    </row>
    <row r="97" spans="1:15" s="4" customFormat="1" ht="120" customHeight="1">
      <c r="A97" s="56" t="s">
        <v>496</v>
      </c>
      <c r="B97" s="74" t="s">
        <v>497</v>
      </c>
      <c r="C97" s="75" t="s">
        <v>498</v>
      </c>
      <c r="D97" s="76">
        <v>1</v>
      </c>
      <c r="E97" s="77">
        <v>475</v>
      </c>
      <c r="F97" s="77">
        <v>500</v>
      </c>
      <c r="G97" s="78" t="s">
        <v>499</v>
      </c>
      <c r="H97" s="62">
        <f t="shared" si="15"/>
        <v>0.38492999999999999</v>
      </c>
      <c r="I97" s="79" t="s">
        <v>500</v>
      </c>
      <c r="J97" s="102" t="s">
        <v>501</v>
      </c>
      <c r="K97" s="91" t="s">
        <v>307</v>
      </c>
      <c r="L97" s="81" t="s">
        <v>308</v>
      </c>
      <c r="M97" s="82" t="s">
        <v>502</v>
      </c>
      <c r="N97" s="83"/>
      <c r="O97" s="84"/>
    </row>
    <row r="98" spans="1:15" s="4" customFormat="1" ht="120" customHeight="1">
      <c r="A98" s="56" t="s">
        <v>496</v>
      </c>
      <c r="B98" s="74" t="s">
        <v>503</v>
      </c>
      <c r="C98" s="75" t="s">
        <v>498</v>
      </c>
      <c r="D98" s="76">
        <v>1</v>
      </c>
      <c r="E98" s="77">
        <v>500</v>
      </c>
      <c r="F98" s="77">
        <v>525</v>
      </c>
      <c r="G98" s="78" t="s">
        <v>499</v>
      </c>
      <c r="H98" s="62">
        <f t="shared" si="15"/>
        <v>0.38492999999999999</v>
      </c>
      <c r="I98" s="79" t="s">
        <v>500</v>
      </c>
      <c r="J98" s="102" t="s">
        <v>504</v>
      </c>
      <c r="K98" s="91" t="s">
        <v>307</v>
      </c>
      <c r="L98" s="81" t="s">
        <v>308</v>
      </c>
      <c r="M98" s="82" t="s">
        <v>502</v>
      </c>
      <c r="N98" s="83"/>
      <c r="O98" s="84"/>
    </row>
    <row r="99" spans="1:15" s="4" customFormat="1" ht="120" customHeight="1">
      <c r="A99" s="56" t="s">
        <v>496</v>
      </c>
      <c r="B99" s="74" t="s">
        <v>503</v>
      </c>
      <c r="C99" s="75" t="s">
        <v>498</v>
      </c>
      <c r="D99" s="76">
        <v>1</v>
      </c>
      <c r="E99" s="77">
        <v>500</v>
      </c>
      <c r="F99" s="77">
        <v>525</v>
      </c>
      <c r="G99" s="78" t="s">
        <v>499</v>
      </c>
      <c r="H99" s="62">
        <f t="shared" si="15"/>
        <v>0.38492999999999999</v>
      </c>
      <c r="I99" s="79" t="s">
        <v>500</v>
      </c>
      <c r="J99" s="102" t="s">
        <v>504</v>
      </c>
      <c r="K99" s="91" t="s">
        <v>307</v>
      </c>
      <c r="L99" s="81" t="s">
        <v>308</v>
      </c>
      <c r="M99" s="82" t="s">
        <v>502</v>
      </c>
      <c r="N99" s="83"/>
      <c r="O99" s="84"/>
    </row>
    <row r="100" spans="1:15" s="4" customFormat="1" ht="120" customHeight="1">
      <c r="A100" s="56" t="s">
        <v>505</v>
      </c>
      <c r="B100" s="74" t="s">
        <v>506</v>
      </c>
      <c r="C100" s="99" t="s">
        <v>507</v>
      </c>
      <c r="D100" s="76">
        <v>1</v>
      </c>
      <c r="E100" s="77">
        <v>395</v>
      </c>
      <c r="F100" s="77">
        <v>420</v>
      </c>
      <c r="G100" s="78" t="s">
        <v>508</v>
      </c>
      <c r="H100" s="62">
        <f t="shared" ref="H100:H103" si="16">1.15*0.68*0.49</f>
        <v>0.38318000000000002</v>
      </c>
      <c r="I100" s="79" t="s">
        <v>509</v>
      </c>
      <c r="J100" s="103" t="s">
        <v>510</v>
      </c>
      <c r="K100" s="91" t="s">
        <v>307</v>
      </c>
      <c r="L100" s="81" t="s">
        <v>308</v>
      </c>
      <c r="M100" s="101" t="s">
        <v>511</v>
      </c>
      <c r="N100" s="83"/>
      <c r="O100" s="84"/>
    </row>
    <row r="101" spans="1:15" s="4" customFormat="1" ht="120" customHeight="1">
      <c r="A101" s="56" t="s">
        <v>505</v>
      </c>
      <c r="B101" s="74" t="s">
        <v>506</v>
      </c>
      <c r="C101" s="99" t="s">
        <v>507</v>
      </c>
      <c r="D101" s="76">
        <v>1</v>
      </c>
      <c r="E101" s="77">
        <v>395</v>
      </c>
      <c r="F101" s="77">
        <v>420</v>
      </c>
      <c r="G101" s="78" t="s">
        <v>508</v>
      </c>
      <c r="H101" s="62">
        <f t="shared" si="16"/>
        <v>0.38318000000000002</v>
      </c>
      <c r="I101" s="79" t="s">
        <v>509</v>
      </c>
      <c r="J101" s="103" t="s">
        <v>510</v>
      </c>
      <c r="K101" s="91" t="s">
        <v>307</v>
      </c>
      <c r="L101" s="81" t="s">
        <v>308</v>
      </c>
      <c r="M101" s="101" t="s">
        <v>511</v>
      </c>
      <c r="N101" s="83"/>
      <c r="O101" s="84"/>
    </row>
    <row r="102" spans="1:15" s="4" customFormat="1" ht="120" customHeight="1">
      <c r="A102" s="56" t="s">
        <v>505</v>
      </c>
      <c r="B102" s="74" t="s">
        <v>512</v>
      </c>
      <c r="C102" s="99" t="s">
        <v>507</v>
      </c>
      <c r="D102" s="76">
        <v>1</v>
      </c>
      <c r="E102" s="77">
        <v>415</v>
      </c>
      <c r="F102" s="77">
        <v>440</v>
      </c>
      <c r="G102" s="78" t="s">
        <v>508</v>
      </c>
      <c r="H102" s="62">
        <f t="shared" si="16"/>
        <v>0.38318000000000002</v>
      </c>
      <c r="I102" s="79" t="s">
        <v>509</v>
      </c>
      <c r="J102" s="103" t="s">
        <v>513</v>
      </c>
      <c r="K102" s="91" t="s">
        <v>307</v>
      </c>
      <c r="L102" s="81" t="s">
        <v>308</v>
      </c>
      <c r="M102" s="101" t="s">
        <v>511</v>
      </c>
      <c r="N102" s="83"/>
      <c r="O102" s="84"/>
    </row>
    <row r="103" spans="1:15" s="4" customFormat="1" ht="120" customHeight="1">
      <c r="A103" s="56" t="s">
        <v>505</v>
      </c>
      <c r="B103" s="74" t="s">
        <v>512</v>
      </c>
      <c r="C103" s="99" t="s">
        <v>507</v>
      </c>
      <c r="D103" s="76">
        <v>1</v>
      </c>
      <c r="E103" s="77">
        <v>415</v>
      </c>
      <c r="F103" s="77">
        <v>440</v>
      </c>
      <c r="G103" s="78" t="s">
        <v>508</v>
      </c>
      <c r="H103" s="62">
        <f t="shared" si="16"/>
        <v>0.38318000000000002</v>
      </c>
      <c r="I103" s="79" t="s">
        <v>509</v>
      </c>
      <c r="J103" s="103" t="s">
        <v>513</v>
      </c>
      <c r="K103" s="91" t="s">
        <v>307</v>
      </c>
      <c r="L103" s="81" t="s">
        <v>308</v>
      </c>
      <c r="M103" s="101" t="s">
        <v>511</v>
      </c>
      <c r="N103" s="83"/>
      <c r="O103" s="84"/>
    </row>
    <row r="104" spans="1:15" s="4" customFormat="1" ht="120" customHeight="1">
      <c r="A104" s="56" t="s">
        <v>505</v>
      </c>
      <c r="B104" s="74" t="s">
        <v>514</v>
      </c>
      <c r="C104" s="99" t="s">
        <v>515</v>
      </c>
      <c r="D104" s="76">
        <v>1</v>
      </c>
      <c r="E104" s="77">
        <v>380</v>
      </c>
      <c r="F104" s="77">
        <v>400</v>
      </c>
      <c r="G104" s="78" t="s">
        <v>516</v>
      </c>
      <c r="H104" s="62">
        <f t="shared" ref="H104:H107" si="17">1.11*0.63*0.52</f>
        <v>0.36363600000000001</v>
      </c>
      <c r="I104" s="79" t="s">
        <v>517</v>
      </c>
      <c r="J104" s="104" t="s">
        <v>518</v>
      </c>
      <c r="K104" s="91" t="s">
        <v>307</v>
      </c>
      <c r="L104" s="81" t="s">
        <v>308</v>
      </c>
      <c r="M104" s="101" t="s">
        <v>519</v>
      </c>
      <c r="N104" s="83"/>
      <c r="O104" s="84"/>
    </row>
    <row r="105" spans="1:15" s="4" customFormat="1" ht="120" customHeight="1">
      <c r="A105" s="56" t="s">
        <v>505</v>
      </c>
      <c r="B105" s="74" t="s">
        <v>520</v>
      </c>
      <c r="C105" s="99" t="s">
        <v>515</v>
      </c>
      <c r="D105" s="76">
        <v>1</v>
      </c>
      <c r="E105" s="77">
        <v>400</v>
      </c>
      <c r="F105" s="77">
        <v>420</v>
      </c>
      <c r="G105" s="78" t="s">
        <v>516</v>
      </c>
      <c r="H105" s="62">
        <f t="shared" si="17"/>
        <v>0.36363600000000001</v>
      </c>
      <c r="I105" s="79" t="s">
        <v>517</v>
      </c>
      <c r="J105" s="104" t="s">
        <v>518</v>
      </c>
      <c r="K105" s="91" t="s">
        <v>307</v>
      </c>
      <c r="L105" s="81" t="s">
        <v>308</v>
      </c>
      <c r="M105" s="101" t="s">
        <v>519</v>
      </c>
      <c r="N105" s="83"/>
      <c r="O105" s="84"/>
    </row>
    <row r="106" spans="1:15" s="4" customFormat="1" ht="120" customHeight="1">
      <c r="A106" s="56" t="s">
        <v>505</v>
      </c>
      <c r="B106" s="74" t="s">
        <v>521</v>
      </c>
      <c r="C106" s="99" t="s">
        <v>515</v>
      </c>
      <c r="D106" s="76">
        <v>1</v>
      </c>
      <c r="E106" s="77">
        <v>380</v>
      </c>
      <c r="F106" s="77">
        <v>400</v>
      </c>
      <c r="G106" s="78" t="s">
        <v>516</v>
      </c>
      <c r="H106" s="62">
        <f t="shared" si="17"/>
        <v>0.36363600000000001</v>
      </c>
      <c r="I106" s="79" t="s">
        <v>517</v>
      </c>
      <c r="J106" s="104" t="s">
        <v>518</v>
      </c>
      <c r="K106" s="91" t="s">
        <v>307</v>
      </c>
      <c r="L106" s="81" t="s">
        <v>308</v>
      </c>
      <c r="M106" s="101" t="s">
        <v>519</v>
      </c>
      <c r="N106" s="83"/>
      <c r="O106" s="84"/>
    </row>
    <row r="107" spans="1:15" s="4" customFormat="1" ht="120" customHeight="1">
      <c r="A107" s="56" t="s">
        <v>505</v>
      </c>
      <c r="B107" s="74" t="s">
        <v>522</v>
      </c>
      <c r="C107" s="99" t="s">
        <v>515</v>
      </c>
      <c r="D107" s="76">
        <v>1</v>
      </c>
      <c r="E107" s="77">
        <v>400</v>
      </c>
      <c r="F107" s="77">
        <v>420</v>
      </c>
      <c r="G107" s="78" t="s">
        <v>516</v>
      </c>
      <c r="H107" s="62">
        <f t="shared" si="17"/>
        <v>0.36363600000000001</v>
      </c>
      <c r="I107" s="79" t="s">
        <v>517</v>
      </c>
      <c r="J107" s="104" t="s">
        <v>518</v>
      </c>
      <c r="K107" s="91" t="s">
        <v>307</v>
      </c>
      <c r="L107" s="81" t="s">
        <v>308</v>
      </c>
      <c r="M107" s="101" t="s">
        <v>519</v>
      </c>
      <c r="N107" s="83"/>
      <c r="O107" s="84"/>
    </row>
    <row r="108" spans="1:15" s="4" customFormat="1" ht="120" customHeight="1">
      <c r="A108" s="56" t="s">
        <v>523</v>
      </c>
      <c r="B108" s="74" t="s">
        <v>524</v>
      </c>
      <c r="C108" s="99" t="s">
        <v>525</v>
      </c>
      <c r="D108" s="76">
        <v>1</v>
      </c>
      <c r="E108" s="77">
        <v>525</v>
      </c>
      <c r="F108" s="77">
        <v>545</v>
      </c>
      <c r="G108" s="78" t="s">
        <v>526</v>
      </c>
      <c r="H108" s="62">
        <f t="shared" ref="H108:H110" si="18">1.04*0.68*0.54</f>
        <v>0.38188800000000001</v>
      </c>
      <c r="I108" s="79" t="s">
        <v>527</v>
      </c>
      <c r="J108" s="103" t="s">
        <v>528</v>
      </c>
      <c r="K108" s="91" t="s">
        <v>307</v>
      </c>
      <c r="L108" s="81" t="s">
        <v>308</v>
      </c>
      <c r="M108" s="101" t="s">
        <v>529</v>
      </c>
      <c r="N108" s="83"/>
      <c r="O108" s="84"/>
    </row>
    <row r="109" spans="1:15" s="4" customFormat="1" ht="120" customHeight="1">
      <c r="A109" s="56" t="s">
        <v>523</v>
      </c>
      <c r="B109" s="74" t="s">
        <v>524</v>
      </c>
      <c r="C109" s="99" t="s">
        <v>525</v>
      </c>
      <c r="D109" s="76">
        <v>1</v>
      </c>
      <c r="E109" s="77">
        <v>525</v>
      </c>
      <c r="F109" s="77">
        <v>545</v>
      </c>
      <c r="G109" s="78" t="s">
        <v>526</v>
      </c>
      <c r="H109" s="62">
        <f t="shared" si="18"/>
        <v>0.38188800000000001</v>
      </c>
      <c r="I109" s="79" t="s">
        <v>527</v>
      </c>
      <c r="J109" s="103" t="s">
        <v>528</v>
      </c>
      <c r="K109" s="91" t="s">
        <v>307</v>
      </c>
      <c r="L109" s="81" t="s">
        <v>308</v>
      </c>
      <c r="M109" s="101" t="s">
        <v>529</v>
      </c>
      <c r="N109" s="83"/>
      <c r="O109" s="84"/>
    </row>
    <row r="110" spans="1:15" s="4" customFormat="1" ht="120" customHeight="1">
      <c r="A110" s="56" t="s">
        <v>523</v>
      </c>
      <c r="B110" s="74" t="s">
        <v>524</v>
      </c>
      <c r="C110" s="99" t="s">
        <v>525</v>
      </c>
      <c r="D110" s="76">
        <v>1</v>
      </c>
      <c r="E110" s="77">
        <v>525</v>
      </c>
      <c r="F110" s="77">
        <v>545</v>
      </c>
      <c r="G110" s="78" t="s">
        <v>526</v>
      </c>
      <c r="H110" s="62">
        <f t="shared" si="18"/>
        <v>0.38188800000000001</v>
      </c>
      <c r="I110" s="79" t="s">
        <v>527</v>
      </c>
      <c r="J110" s="103" t="s">
        <v>528</v>
      </c>
      <c r="K110" s="91" t="s">
        <v>307</v>
      </c>
      <c r="L110" s="81" t="s">
        <v>308</v>
      </c>
      <c r="M110" s="101" t="s">
        <v>529</v>
      </c>
      <c r="N110" s="83"/>
      <c r="O110" s="84"/>
    </row>
    <row r="111" spans="1:15" s="4" customFormat="1" ht="120" customHeight="1">
      <c r="A111" s="56" t="s">
        <v>523</v>
      </c>
      <c r="B111" s="74" t="s">
        <v>530</v>
      </c>
      <c r="C111" s="99" t="s">
        <v>531</v>
      </c>
      <c r="D111" s="76">
        <v>1</v>
      </c>
      <c r="E111" s="77">
        <v>505</v>
      </c>
      <c r="F111" s="77">
        <v>525</v>
      </c>
      <c r="G111" s="78" t="s">
        <v>532</v>
      </c>
      <c r="H111" s="62">
        <f t="shared" ref="H111:H113" si="19">1.19*0.68*0.45</f>
        <v>0.36414000000000002</v>
      </c>
      <c r="I111" s="79" t="s">
        <v>394</v>
      </c>
      <c r="J111" s="103" t="s">
        <v>528</v>
      </c>
      <c r="K111" s="91" t="s">
        <v>307</v>
      </c>
      <c r="L111" s="81" t="s">
        <v>308</v>
      </c>
      <c r="M111" s="101" t="s">
        <v>529</v>
      </c>
      <c r="N111" s="83"/>
      <c r="O111" s="84"/>
    </row>
    <row r="112" spans="1:15" s="4" customFormat="1" ht="120" customHeight="1">
      <c r="A112" s="56" t="s">
        <v>523</v>
      </c>
      <c r="B112" s="74" t="s">
        <v>530</v>
      </c>
      <c r="C112" s="99" t="s">
        <v>531</v>
      </c>
      <c r="D112" s="76">
        <v>1</v>
      </c>
      <c r="E112" s="77">
        <v>505</v>
      </c>
      <c r="F112" s="77">
        <v>525</v>
      </c>
      <c r="G112" s="78" t="s">
        <v>526</v>
      </c>
      <c r="H112" s="62">
        <f t="shared" si="19"/>
        <v>0.36414000000000002</v>
      </c>
      <c r="I112" s="79" t="s">
        <v>394</v>
      </c>
      <c r="J112" s="103" t="s">
        <v>528</v>
      </c>
      <c r="K112" s="91" t="s">
        <v>307</v>
      </c>
      <c r="L112" s="81" t="s">
        <v>308</v>
      </c>
      <c r="M112" s="101" t="s">
        <v>529</v>
      </c>
      <c r="N112" s="83"/>
      <c r="O112" s="84"/>
    </row>
    <row r="113" spans="1:15" s="4" customFormat="1" ht="120" customHeight="1">
      <c r="A113" s="56" t="s">
        <v>523</v>
      </c>
      <c r="B113" s="74" t="s">
        <v>530</v>
      </c>
      <c r="C113" s="99" t="s">
        <v>531</v>
      </c>
      <c r="D113" s="76">
        <v>1</v>
      </c>
      <c r="E113" s="77">
        <v>525</v>
      </c>
      <c r="F113" s="77">
        <v>545</v>
      </c>
      <c r="G113" s="78" t="s">
        <v>526</v>
      </c>
      <c r="H113" s="62">
        <f t="shared" si="19"/>
        <v>0.36414000000000002</v>
      </c>
      <c r="I113" s="79" t="s">
        <v>394</v>
      </c>
      <c r="J113" s="103" t="s">
        <v>528</v>
      </c>
      <c r="K113" s="91" t="s">
        <v>307</v>
      </c>
      <c r="L113" s="81" t="s">
        <v>308</v>
      </c>
      <c r="M113" s="101" t="s">
        <v>529</v>
      </c>
      <c r="N113" s="83"/>
      <c r="O113" s="84"/>
    </row>
    <row r="114" spans="1:15" s="4" customFormat="1" ht="120" customHeight="1">
      <c r="A114" s="105" t="s">
        <v>533</v>
      </c>
      <c r="B114" s="106" t="s">
        <v>534</v>
      </c>
      <c r="C114" s="107" t="s">
        <v>535</v>
      </c>
      <c r="D114" s="76">
        <v>1</v>
      </c>
      <c r="E114" s="108">
        <v>605</v>
      </c>
      <c r="F114" s="72">
        <v>635</v>
      </c>
      <c r="G114" s="61" t="s">
        <v>536</v>
      </c>
      <c r="H114" s="109">
        <f t="shared" ref="H114:H120" si="20">1.335*0.72*0.5</f>
        <v>0.48060000000000003</v>
      </c>
      <c r="I114" s="63" t="s">
        <v>537</v>
      </c>
      <c r="J114" s="110" t="s">
        <v>538</v>
      </c>
      <c r="K114" s="44" t="s">
        <v>307</v>
      </c>
      <c r="L114" s="32" t="s">
        <v>308</v>
      </c>
      <c r="M114" s="67" t="s">
        <v>539</v>
      </c>
      <c r="N114" s="84" t="s">
        <v>540</v>
      </c>
    </row>
    <row r="115" spans="1:15" s="4" customFormat="1" ht="120" customHeight="1">
      <c r="A115" s="105"/>
      <c r="B115" s="106" t="s">
        <v>541</v>
      </c>
      <c r="C115" s="107" t="s">
        <v>535</v>
      </c>
      <c r="D115" s="76">
        <v>1</v>
      </c>
      <c r="E115" s="111">
        <v>660</v>
      </c>
      <c r="F115" s="72">
        <v>690</v>
      </c>
      <c r="G115" s="61" t="s">
        <v>536</v>
      </c>
      <c r="H115" s="109">
        <f t="shared" si="20"/>
        <v>0.48060000000000003</v>
      </c>
      <c r="I115" s="63" t="s">
        <v>542</v>
      </c>
      <c r="J115" s="110" t="s">
        <v>538</v>
      </c>
      <c r="K115" s="44" t="s">
        <v>307</v>
      </c>
      <c r="L115" s="32" t="s">
        <v>308</v>
      </c>
      <c r="M115" s="67" t="s">
        <v>539</v>
      </c>
      <c r="N115" s="84" t="s">
        <v>540</v>
      </c>
    </row>
    <row r="116" spans="1:15" s="4" customFormat="1" ht="122.1" customHeight="1">
      <c r="A116" s="105" t="s">
        <v>533</v>
      </c>
      <c r="B116" s="106" t="s">
        <v>543</v>
      </c>
      <c r="C116" s="107" t="s">
        <v>535</v>
      </c>
      <c r="D116" s="76">
        <v>1</v>
      </c>
      <c r="E116" s="108">
        <v>700</v>
      </c>
      <c r="F116" s="72">
        <v>730</v>
      </c>
      <c r="G116" s="61" t="s">
        <v>536</v>
      </c>
      <c r="H116" s="109">
        <f t="shared" si="20"/>
        <v>0.48060000000000003</v>
      </c>
      <c r="I116" s="63" t="s">
        <v>542</v>
      </c>
      <c r="J116" s="110" t="s">
        <v>538</v>
      </c>
      <c r="K116" s="44" t="s">
        <v>307</v>
      </c>
      <c r="L116" s="32" t="s">
        <v>308</v>
      </c>
      <c r="M116" s="67" t="s">
        <v>539</v>
      </c>
      <c r="N116" s="84" t="s">
        <v>540</v>
      </c>
    </row>
    <row r="117" spans="1:15" s="4" customFormat="1" ht="123.95" customHeight="1">
      <c r="A117" s="105" t="s">
        <v>533</v>
      </c>
      <c r="B117" s="106" t="s">
        <v>544</v>
      </c>
      <c r="C117" s="107" t="s">
        <v>535</v>
      </c>
      <c r="D117" s="76">
        <v>1</v>
      </c>
      <c r="E117" s="108">
        <v>725</v>
      </c>
      <c r="F117" s="72">
        <v>755</v>
      </c>
      <c r="G117" s="61" t="s">
        <v>536</v>
      </c>
      <c r="H117" s="109">
        <f t="shared" si="20"/>
        <v>0.48060000000000003</v>
      </c>
      <c r="I117" s="63" t="s">
        <v>542</v>
      </c>
      <c r="J117" s="110" t="s">
        <v>538</v>
      </c>
      <c r="K117" s="44" t="s">
        <v>307</v>
      </c>
      <c r="L117" s="32" t="s">
        <v>308</v>
      </c>
      <c r="M117" s="67" t="s">
        <v>539</v>
      </c>
      <c r="N117" s="84" t="s">
        <v>540</v>
      </c>
    </row>
    <row r="118" spans="1:15" s="4" customFormat="1" ht="159" customHeight="1">
      <c r="A118" s="105" t="s">
        <v>533</v>
      </c>
      <c r="B118" s="106" t="s">
        <v>545</v>
      </c>
      <c r="C118" s="99" t="s">
        <v>546</v>
      </c>
      <c r="D118" s="76">
        <v>1</v>
      </c>
      <c r="E118" s="108">
        <v>605</v>
      </c>
      <c r="F118" s="72">
        <v>635</v>
      </c>
      <c r="G118" s="61" t="s">
        <v>547</v>
      </c>
      <c r="H118" s="109">
        <f t="shared" si="20"/>
        <v>0.48060000000000003</v>
      </c>
      <c r="I118" s="63" t="s">
        <v>542</v>
      </c>
      <c r="J118" s="110" t="s">
        <v>538</v>
      </c>
      <c r="K118" s="44" t="s">
        <v>307</v>
      </c>
      <c r="L118" s="32" t="s">
        <v>308</v>
      </c>
      <c r="M118" s="67" t="s">
        <v>539</v>
      </c>
      <c r="N118" s="84" t="s">
        <v>540</v>
      </c>
    </row>
    <row r="119" spans="1:15" s="4" customFormat="1" ht="159" customHeight="1">
      <c r="A119" s="105" t="s">
        <v>533</v>
      </c>
      <c r="B119" s="106" t="s">
        <v>548</v>
      </c>
      <c r="C119" s="99" t="s">
        <v>546</v>
      </c>
      <c r="D119" s="76">
        <v>1</v>
      </c>
      <c r="E119" s="108">
        <v>660</v>
      </c>
      <c r="F119" s="72">
        <v>690</v>
      </c>
      <c r="G119" s="61" t="s">
        <v>547</v>
      </c>
      <c r="H119" s="109">
        <f t="shared" si="20"/>
        <v>0.48060000000000003</v>
      </c>
      <c r="I119" s="63" t="s">
        <v>542</v>
      </c>
      <c r="J119" s="110" t="s">
        <v>538</v>
      </c>
      <c r="K119" s="44" t="s">
        <v>307</v>
      </c>
      <c r="L119" s="32" t="s">
        <v>308</v>
      </c>
      <c r="M119" s="67" t="s">
        <v>539</v>
      </c>
      <c r="N119" s="84" t="s">
        <v>540</v>
      </c>
    </row>
    <row r="120" spans="1:15" s="4" customFormat="1" ht="159" customHeight="1">
      <c r="A120" s="105" t="s">
        <v>533</v>
      </c>
      <c r="B120" s="106" t="s">
        <v>549</v>
      </c>
      <c r="C120" s="99" t="s">
        <v>546</v>
      </c>
      <c r="D120" s="76">
        <v>1</v>
      </c>
      <c r="E120" s="108">
        <v>725</v>
      </c>
      <c r="F120" s="72">
        <v>755</v>
      </c>
      <c r="G120" s="61" t="s">
        <v>547</v>
      </c>
      <c r="H120" s="109">
        <f t="shared" si="20"/>
        <v>0.48060000000000003</v>
      </c>
      <c r="I120" s="63" t="s">
        <v>542</v>
      </c>
      <c r="J120" s="110" t="s">
        <v>538</v>
      </c>
      <c r="K120" s="44" t="s">
        <v>307</v>
      </c>
      <c r="L120" s="32" t="s">
        <v>308</v>
      </c>
      <c r="M120" s="67" t="s">
        <v>539</v>
      </c>
      <c r="N120" s="84" t="s">
        <v>540</v>
      </c>
    </row>
    <row r="121" spans="1:15" s="4" customFormat="1" ht="159" customHeight="1">
      <c r="A121" s="105" t="s">
        <v>550</v>
      </c>
      <c r="B121" s="106" t="s">
        <v>551</v>
      </c>
      <c r="C121" s="99" t="s">
        <v>552</v>
      </c>
      <c r="D121" s="76">
        <v>1</v>
      </c>
      <c r="E121" s="108">
        <v>545</v>
      </c>
      <c r="F121" s="72">
        <v>575</v>
      </c>
      <c r="G121" s="61" t="s">
        <v>553</v>
      </c>
      <c r="H121" s="109">
        <f>1.18*0.68*0.56</f>
        <v>0.44934400000000002</v>
      </c>
      <c r="I121" s="63" t="s">
        <v>554</v>
      </c>
      <c r="J121" s="112" t="s">
        <v>555</v>
      </c>
      <c r="K121" s="44" t="s">
        <v>307</v>
      </c>
      <c r="L121" s="32" t="s">
        <v>308</v>
      </c>
      <c r="M121" s="67" t="s">
        <v>556</v>
      </c>
      <c r="N121" s="84" t="s">
        <v>557</v>
      </c>
    </row>
    <row r="122" spans="1:15" s="4" customFormat="1" ht="159" customHeight="1">
      <c r="A122" s="105" t="s">
        <v>550</v>
      </c>
      <c r="B122" s="106" t="s">
        <v>551</v>
      </c>
      <c r="C122" s="99" t="s">
        <v>552</v>
      </c>
      <c r="D122" s="76">
        <v>1</v>
      </c>
      <c r="E122" s="108">
        <v>545</v>
      </c>
      <c r="F122" s="72">
        <v>575</v>
      </c>
      <c r="G122" s="61" t="s">
        <v>553</v>
      </c>
      <c r="H122" s="109">
        <f t="shared" ref="H122:H124" si="21">1.18*0.68*0.56</f>
        <v>0.44934400000000002</v>
      </c>
      <c r="I122" s="63" t="s">
        <v>554</v>
      </c>
      <c r="J122" s="112" t="s">
        <v>555</v>
      </c>
      <c r="K122" s="44" t="s">
        <v>307</v>
      </c>
      <c r="L122" s="32" t="s">
        <v>308</v>
      </c>
      <c r="M122" s="67" t="s">
        <v>556</v>
      </c>
      <c r="N122" s="84" t="s">
        <v>557</v>
      </c>
    </row>
    <row r="123" spans="1:15" s="4" customFormat="1" ht="159" customHeight="1">
      <c r="A123" s="105" t="s">
        <v>550</v>
      </c>
      <c r="B123" s="106" t="s">
        <v>558</v>
      </c>
      <c r="C123" s="99" t="s">
        <v>552</v>
      </c>
      <c r="D123" s="76">
        <v>1</v>
      </c>
      <c r="E123" s="108">
        <v>600</v>
      </c>
      <c r="F123" s="72">
        <v>630</v>
      </c>
      <c r="G123" s="61" t="s">
        <v>553</v>
      </c>
      <c r="H123" s="109">
        <f t="shared" si="21"/>
        <v>0.44934400000000002</v>
      </c>
      <c r="I123" s="63" t="s">
        <v>554</v>
      </c>
      <c r="J123" s="112" t="s">
        <v>559</v>
      </c>
      <c r="K123" s="44" t="s">
        <v>307</v>
      </c>
      <c r="L123" s="32" t="s">
        <v>308</v>
      </c>
      <c r="M123" s="67" t="s">
        <v>556</v>
      </c>
      <c r="N123" s="84" t="s">
        <v>557</v>
      </c>
    </row>
    <row r="124" spans="1:15" s="4" customFormat="1" ht="159" customHeight="1">
      <c r="A124" s="105" t="s">
        <v>550</v>
      </c>
      <c r="B124" s="106" t="s">
        <v>560</v>
      </c>
      <c r="C124" s="99" t="s">
        <v>552</v>
      </c>
      <c r="D124" s="76">
        <v>1</v>
      </c>
      <c r="E124" s="108">
        <v>770</v>
      </c>
      <c r="F124" s="72">
        <v>800</v>
      </c>
      <c r="G124" s="61" t="s">
        <v>553</v>
      </c>
      <c r="H124" s="109">
        <f t="shared" si="21"/>
        <v>0.44934400000000002</v>
      </c>
      <c r="I124" s="63" t="s">
        <v>561</v>
      </c>
      <c r="J124" s="112" t="s">
        <v>562</v>
      </c>
      <c r="K124" s="44" t="s">
        <v>307</v>
      </c>
      <c r="L124" s="32" t="s">
        <v>308</v>
      </c>
      <c r="M124" s="67" t="s">
        <v>556</v>
      </c>
      <c r="N124" s="84" t="s">
        <v>557</v>
      </c>
    </row>
    <row r="125" spans="1:15" s="4" customFormat="1" ht="150" customHeight="1">
      <c r="A125" s="105" t="s">
        <v>563</v>
      </c>
      <c r="B125" s="106" t="s">
        <v>564</v>
      </c>
      <c r="C125" s="99" t="s">
        <v>565</v>
      </c>
      <c r="D125" s="76">
        <v>1</v>
      </c>
      <c r="E125" s="108">
        <v>420</v>
      </c>
      <c r="F125" s="72">
        <v>440</v>
      </c>
      <c r="G125" s="61" t="s">
        <v>566</v>
      </c>
      <c r="H125" s="109">
        <f t="shared" ref="H125:H129" si="22">1.13*0.61*0.45</f>
        <v>0.31018499999999999</v>
      </c>
      <c r="I125" s="63" t="s">
        <v>567</v>
      </c>
      <c r="J125" s="112" t="s">
        <v>568</v>
      </c>
      <c r="K125" s="44" t="s">
        <v>307</v>
      </c>
      <c r="L125" s="32" t="s">
        <v>308</v>
      </c>
      <c r="M125" s="67" t="s">
        <v>569</v>
      </c>
      <c r="N125" s="84"/>
    </row>
    <row r="126" spans="1:15" s="4" customFormat="1" ht="150" customHeight="1">
      <c r="A126" s="105" t="s">
        <v>563</v>
      </c>
      <c r="B126" s="106" t="s">
        <v>564</v>
      </c>
      <c r="C126" s="99" t="s">
        <v>565</v>
      </c>
      <c r="D126" s="76">
        <v>1</v>
      </c>
      <c r="E126" s="108">
        <v>420</v>
      </c>
      <c r="F126" s="72">
        <v>440</v>
      </c>
      <c r="G126" s="61" t="s">
        <v>566</v>
      </c>
      <c r="H126" s="109">
        <f t="shared" si="22"/>
        <v>0.31018499999999999</v>
      </c>
      <c r="I126" s="63" t="s">
        <v>567</v>
      </c>
      <c r="J126" s="112" t="s">
        <v>570</v>
      </c>
      <c r="K126" s="44" t="s">
        <v>307</v>
      </c>
      <c r="L126" s="32" t="s">
        <v>308</v>
      </c>
      <c r="M126" s="67" t="s">
        <v>569</v>
      </c>
      <c r="N126" s="84"/>
    </row>
    <row r="127" spans="1:15" s="4" customFormat="1" ht="150" customHeight="1">
      <c r="A127" s="105" t="s">
        <v>563</v>
      </c>
      <c r="B127" s="113" t="s">
        <v>571</v>
      </c>
      <c r="C127" s="99" t="s">
        <v>565</v>
      </c>
      <c r="D127" s="76">
        <v>1</v>
      </c>
      <c r="E127" s="108">
        <v>470</v>
      </c>
      <c r="F127" s="72">
        <v>490</v>
      </c>
      <c r="G127" s="61" t="s">
        <v>566</v>
      </c>
      <c r="H127" s="109">
        <f t="shared" si="22"/>
        <v>0.31018499999999999</v>
      </c>
      <c r="I127" s="63" t="s">
        <v>567</v>
      </c>
      <c r="J127" s="112" t="s">
        <v>572</v>
      </c>
      <c r="K127" s="44" t="s">
        <v>307</v>
      </c>
      <c r="L127" s="32" t="s">
        <v>308</v>
      </c>
      <c r="M127" s="67" t="s">
        <v>569</v>
      </c>
      <c r="N127" s="84"/>
    </row>
    <row r="128" spans="1:15" s="4" customFormat="1" ht="150" customHeight="1">
      <c r="A128" s="105" t="s">
        <v>563</v>
      </c>
      <c r="B128" s="113" t="s">
        <v>571</v>
      </c>
      <c r="C128" s="99" t="s">
        <v>565</v>
      </c>
      <c r="D128" s="76">
        <v>1</v>
      </c>
      <c r="E128" s="108">
        <v>470</v>
      </c>
      <c r="F128" s="72">
        <v>490</v>
      </c>
      <c r="G128" s="61" t="s">
        <v>566</v>
      </c>
      <c r="H128" s="109">
        <f t="shared" si="22"/>
        <v>0.31018499999999999</v>
      </c>
      <c r="I128" s="63" t="s">
        <v>567</v>
      </c>
      <c r="J128" s="112" t="s">
        <v>573</v>
      </c>
      <c r="K128" s="44" t="s">
        <v>307</v>
      </c>
      <c r="L128" s="32" t="s">
        <v>308</v>
      </c>
      <c r="M128" s="67" t="s">
        <v>569</v>
      </c>
      <c r="N128" s="84"/>
    </row>
    <row r="129" spans="1:14" s="4" customFormat="1" ht="150" customHeight="1">
      <c r="A129" s="105" t="s">
        <v>563</v>
      </c>
      <c r="B129" s="106" t="s">
        <v>574</v>
      </c>
      <c r="C129" s="99" t="s">
        <v>565</v>
      </c>
      <c r="D129" s="76">
        <v>1</v>
      </c>
      <c r="E129" s="108">
        <v>670</v>
      </c>
      <c r="F129" s="72">
        <v>690</v>
      </c>
      <c r="G129" s="61" t="s">
        <v>566</v>
      </c>
      <c r="H129" s="109">
        <f t="shared" si="22"/>
        <v>0.31018499999999999</v>
      </c>
      <c r="I129" s="63" t="s">
        <v>567</v>
      </c>
      <c r="J129" s="112" t="s">
        <v>575</v>
      </c>
      <c r="K129" s="44" t="s">
        <v>307</v>
      </c>
      <c r="L129" s="32" t="s">
        <v>308</v>
      </c>
      <c r="M129" s="67" t="s">
        <v>569</v>
      </c>
      <c r="N129" s="84"/>
    </row>
    <row r="130" spans="1:14" s="4" customFormat="1" ht="150" customHeight="1">
      <c r="A130" s="105" t="s">
        <v>576</v>
      </c>
      <c r="B130" s="106" t="s">
        <v>577</v>
      </c>
      <c r="C130" s="99" t="s">
        <v>578</v>
      </c>
      <c r="D130" s="76">
        <v>1</v>
      </c>
      <c r="E130" s="108">
        <v>508</v>
      </c>
      <c r="F130" s="72">
        <v>538</v>
      </c>
      <c r="G130" s="61" t="s">
        <v>579</v>
      </c>
      <c r="H130" s="109">
        <f t="shared" ref="H130:H132" si="23">1.15*0.69*0.55</f>
        <v>0.43642500000000001</v>
      </c>
      <c r="I130" s="63" t="s">
        <v>580</v>
      </c>
      <c r="J130" s="112" t="s">
        <v>581</v>
      </c>
      <c r="K130" s="44" t="s">
        <v>307</v>
      </c>
      <c r="L130" s="32" t="s">
        <v>308</v>
      </c>
      <c r="M130" s="67" t="s">
        <v>582</v>
      </c>
      <c r="N130" s="84"/>
    </row>
    <row r="131" spans="1:14" s="4" customFormat="1" ht="150" customHeight="1">
      <c r="A131" s="105" t="s">
        <v>576</v>
      </c>
      <c r="B131" s="106" t="s">
        <v>583</v>
      </c>
      <c r="C131" s="99" t="s">
        <v>578</v>
      </c>
      <c r="D131" s="76">
        <v>1</v>
      </c>
      <c r="E131" s="108">
        <v>518</v>
      </c>
      <c r="F131" s="72">
        <v>548</v>
      </c>
      <c r="G131" s="61" t="s">
        <v>579</v>
      </c>
      <c r="H131" s="109">
        <f t="shared" si="23"/>
        <v>0.43642500000000001</v>
      </c>
      <c r="I131" s="63" t="s">
        <v>580</v>
      </c>
      <c r="J131" s="112" t="s">
        <v>584</v>
      </c>
      <c r="K131" s="44" t="s">
        <v>307</v>
      </c>
      <c r="L131" s="32" t="s">
        <v>308</v>
      </c>
      <c r="M131" s="67" t="s">
        <v>582</v>
      </c>
      <c r="N131" s="84"/>
    </row>
    <row r="132" spans="1:14" s="4" customFormat="1" ht="150" customHeight="1">
      <c r="A132" s="105" t="s">
        <v>576</v>
      </c>
      <c r="B132" s="106" t="s">
        <v>585</v>
      </c>
      <c r="C132" s="99" t="s">
        <v>578</v>
      </c>
      <c r="D132" s="76">
        <v>1</v>
      </c>
      <c r="E132" s="108">
        <v>555</v>
      </c>
      <c r="F132" s="72">
        <v>585</v>
      </c>
      <c r="G132" s="61" t="s">
        <v>579</v>
      </c>
      <c r="H132" s="109">
        <f t="shared" si="23"/>
        <v>0.43642500000000001</v>
      </c>
      <c r="I132" s="63" t="s">
        <v>580</v>
      </c>
      <c r="J132" s="112" t="s">
        <v>586</v>
      </c>
      <c r="K132" s="44" t="s">
        <v>307</v>
      </c>
      <c r="L132" s="32" t="s">
        <v>308</v>
      </c>
      <c r="M132" s="67" t="s">
        <v>582</v>
      </c>
      <c r="N132" s="84"/>
    </row>
    <row r="133" spans="1:14" s="4" customFormat="1" ht="150" customHeight="1">
      <c r="A133" s="105" t="s">
        <v>587</v>
      </c>
      <c r="B133" s="106" t="s">
        <v>588</v>
      </c>
      <c r="C133" s="99" t="s">
        <v>589</v>
      </c>
      <c r="D133" s="76">
        <v>1</v>
      </c>
      <c r="E133" s="108">
        <v>410</v>
      </c>
      <c r="F133" s="72">
        <v>440</v>
      </c>
      <c r="G133" s="61" t="s">
        <v>590</v>
      </c>
      <c r="H133" s="109">
        <f t="shared" ref="H133:H138" si="24">1.17*0.84*0.46</f>
        <v>0.45208799999999999</v>
      </c>
      <c r="I133" s="63" t="s">
        <v>591</v>
      </c>
      <c r="J133" s="112" t="s">
        <v>592</v>
      </c>
      <c r="K133" s="44" t="s">
        <v>307</v>
      </c>
      <c r="L133" s="32" t="s">
        <v>308</v>
      </c>
      <c r="M133" s="67" t="s">
        <v>593</v>
      </c>
      <c r="N133" s="84"/>
    </row>
    <row r="134" spans="1:14" s="4" customFormat="1" ht="150" customHeight="1">
      <c r="A134" s="105" t="s">
        <v>587</v>
      </c>
      <c r="B134" s="106" t="s">
        <v>588</v>
      </c>
      <c r="C134" s="99" t="s">
        <v>589</v>
      </c>
      <c r="D134" s="76">
        <v>1</v>
      </c>
      <c r="E134" s="108">
        <v>410</v>
      </c>
      <c r="F134" s="72">
        <v>440</v>
      </c>
      <c r="G134" s="61" t="s">
        <v>590</v>
      </c>
      <c r="H134" s="109">
        <f t="shared" si="24"/>
        <v>0.45208799999999999</v>
      </c>
      <c r="I134" s="63" t="s">
        <v>591</v>
      </c>
      <c r="J134" s="112" t="s">
        <v>592</v>
      </c>
      <c r="K134" s="44" t="s">
        <v>307</v>
      </c>
      <c r="L134" s="32" t="s">
        <v>308</v>
      </c>
      <c r="M134" s="67" t="s">
        <v>593</v>
      </c>
      <c r="N134" s="84"/>
    </row>
    <row r="135" spans="1:14" s="4" customFormat="1" ht="150" customHeight="1">
      <c r="A135" s="105" t="s">
        <v>587</v>
      </c>
      <c r="B135" s="106" t="s">
        <v>588</v>
      </c>
      <c r="C135" s="99" t="s">
        <v>589</v>
      </c>
      <c r="D135" s="76">
        <v>1</v>
      </c>
      <c r="E135" s="108">
        <v>410</v>
      </c>
      <c r="F135" s="72">
        <v>440</v>
      </c>
      <c r="G135" s="61" t="s">
        <v>590</v>
      </c>
      <c r="H135" s="109">
        <f t="shared" si="24"/>
        <v>0.45208799999999999</v>
      </c>
      <c r="I135" s="63" t="s">
        <v>591</v>
      </c>
      <c r="J135" s="112" t="s">
        <v>592</v>
      </c>
      <c r="K135" s="44" t="s">
        <v>307</v>
      </c>
      <c r="L135" s="32" t="s">
        <v>308</v>
      </c>
      <c r="M135" s="67" t="s">
        <v>593</v>
      </c>
      <c r="N135" s="84"/>
    </row>
    <row r="136" spans="1:14" s="4" customFormat="1" ht="150" customHeight="1">
      <c r="A136" s="105" t="s">
        <v>587</v>
      </c>
      <c r="B136" s="106" t="s">
        <v>594</v>
      </c>
      <c r="C136" s="99" t="s">
        <v>589</v>
      </c>
      <c r="D136" s="76">
        <v>1</v>
      </c>
      <c r="E136" s="108">
        <v>430</v>
      </c>
      <c r="F136" s="72">
        <v>460</v>
      </c>
      <c r="G136" s="61" t="s">
        <v>595</v>
      </c>
      <c r="H136" s="109">
        <f>1.28*0.75*0.57</f>
        <v>0.54720000000000002</v>
      </c>
      <c r="I136" s="63" t="s">
        <v>591</v>
      </c>
      <c r="J136" s="112" t="s">
        <v>596</v>
      </c>
      <c r="K136" s="44" t="s">
        <v>307</v>
      </c>
      <c r="L136" s="32" t="s">
        <v>308</v>
      </c>
      <c r="M136" s="67" t="s">
        <v>593</v>
      </c>
      <c r="N136" s="84"/>
    </row>
    <row r="137" spans="1:14" s="4" customFormat="1" ht="150" customHeight="1">
      <c r="A137" s="105" t="s">
        <v>587</v>
      </c>
      <c r="B137" s="106" t="s">
        <v>594</v>
      </c>
      <c r="C137" s="99" t="s">
        <v>589</v>
      </c>
      <c r="D137" s="76">
        <v>1</v>
      </c>
      <c r="E137" s="108">
        <v>430</v>
      </c>
      <c r="F137" s="72">
        <v>460</v>
      </c>
      <c r="G137" s="61" t="s">
        <v>595</v>
      </c>
      <c r="H137" s="109">
        <f>1.28*0.75*0.57</f>
        <v>0.54720000000000002</v>
      </c>
      <c r="I137" s="63" t="s">
        <v>591</v>
      </c>
      <c r="J137" s="112" t="s">
        <v>596</v>
      </c>
      <c r="K137" s="44" t="s">
        <v>307</v>
      </c>
      <c r="L137" s="32" t="s">
        <v>308</v>
      </c>
      <c r="M137" s="67" t="s">
        <v>593</v>
      </c>
      <c r="N137" s="84"/>
    </row>
    <row r="138" spans="1:14" s="4" customFormat="1" ht="150" customHeight="1">
      <c r="A138" s="105" t="s">
        <v>587</v>
      </c>
      <c r="B138" s="106" t="s">
        <v>594</v>
      </c>
      <c r="C138" s="99" t="s">
        <v>589</v>
      </c>
      <c r="D138" s="76">
        <v>1</v>
      </c>
      <c r="E138" s="108">
        <v>430</v>
      </c>
      <c r="F138" s="72">
        <v>460</v>
      </c>
      <c r="G138" s="61" t="s">
        <v>595</v>
      </c>
      <c r="H138" s="109">
        <f>1.28*0.75*0.57</f>
        <v>0.54720000000000002</v>
      </c>
      <c r="I138" s="63" t="s">
        <v>591</v>
      </c>
      <c r="J138" s="112" t="s">
        <v>596</v>
      </c>
      <c r="K138" s="44" t="s">
        <v>307</v>
      </c>
      <c r="L138" s="32" t="s">
        <v>308</v>
      </c>
      <c r="M138" s="67" t="s">
        <v>593</v>
      </c>
      <c r="N138" s="84"/>
    </row>
    <row r="139" spans="1:14" s="4" customFormat="1" ht="150" customHeight="1">
      <c r="A139" s="105" t="s">
        <v>597</v>
      </c>
      <c r="B139" s="106" t="s">
        <v>598</v>
      </c>
      <c r="C139" s="99" t="s">
        <v>599</v>
      </c>
      <c r="D139" s="76">
        <v>1</v>
      </c>
      <c r="E139" s="108">
        <v>548</v>
      </c>
      <c r="F139" s="72">
        <v>575</v>
      </c>
      <c r="G139" s="61" t="s">
        <v>600</v>
      </c>
      <c r="H139" s="109">
        <f t="shared" ref="H139:H143" si="25">1.16*0.66*0.53</f>
        <v>0.40576800000000002</v>
      </c>
      <c r="I139" s="63" t="s">
        <v>601</v>
      </c>
      <c r="J139" s="112" t="s">
        <v>602</v>
      </c>
      <c r="K139" s="44" t="s">
        <v>307</v>
      </c>
      <c r="L139" s="32" t="s">
        <v>308</v>
      </c>
      <c r="M139" s="67" t="s">
        <v>603</v>
      </c>
      <c r="N139" s="84"/>
    </row>
    <row r="140" spans="1:14" s="4" customFormat="1" ht="150" customHeight="1">
      <c r="A140" s="105" t="s">
        <v>597</v>
      </c>
      <c r="B140" s="106" t="s">
        <v>598</v>
      </c>
      <c r="C140" s="99" t="s">
        <v>599</v>
      </c>
      <c r="D140" s="76">
        <v>1</v>
      </c>
      <c r="E140" s="108">
        <v>548</v>
      </c>
      <c r="F140" s="72">
        <v>575</v>
      </c>
      <c r="G140" s="61" t="s">
        <v>600</v>
      </c>
      <c r="H140" s="109">
        <f t="shared" si="25"/>
        <v>0.40576800000000002</v>
      </c>
      <c r="I140" s="63" t="s">
        <v>601</v>
      </c>
      <c r="J140" s="112" t="s">
        <v>602</v>
      </c>
      <c r="K140" s="44" t="s">
        <v>307</v>
      </c>
      <c r="L140" s="32" t="s">
        <v>308</v>
      </c>
      <c r="M140" s="67" t="s">
        <v>603</v>
      </c>
      <c r="N140" s="84"/>
    </row>
    <row r="141" spans="1:14" s="4" customFormat="1" ht="150" customHeight="1">
      <c r="A141" s="105" t="s">
        <v>597</v>
      </c>
      <c r="B141" s="106" t="s">
        <v>604</v>
      </c>
      <c r="C141" s="99" t="s">
        <v>599</v>
      </c>
      <c r="D141" s="76">
        <v>1</v>
      </c>
      <c r="E141" s="108">
        <v>588</v>
      </c>
      <c r="F141" s="72">
        <v>615</v>
      </c>
      <c r="G141" s="61" t="s">
        <v>600</v>
      </c>
      <c r="H141" s="109">
        <f t="shared" si="25"/>
        <v>0.40576800000000002</v>
      </c>
      <c r="I141" s="63" t="s">
        <v>601</v>
      </c>
      <c r="J141" s="112" t="s">
        <v>605</v>
      </c>
      <c r="K141" s="44" t="s">
        <v>307</v>
      </c>
      <c r="L141" s="32" t="s">
        <v>308</v>
      </c>
      <c r="M141" s="67" t="s">
        <v>603</v>
      </c>
      <c r="N141" s="84"/>
    </row>
    <row r="142" spans="1:14" s="4" customFormat="1" ht="150" customHeight="1">
      <c r="A142" s="105" t="s">
        <v>597</v>
      </c>
      <c r="B142" s="106" t="s">
        <v>606</v>
      </c>
      <c r="C142" s="99" t="s">
        <v>599</v>
      </c>
      <c r="D142" s="76">
        <v>1</v>
      </c>
      <c r="E142" s="108">
        <v>608</v>
      </c>
      <c r="F142" s="72">
        <v>635</v>
      </c>
      <c r="G142" s="61" t="s">
        <v>600</v>
      </c>
      <c r="H142" s="109">
        <f t="shared" si="25"/>
        <v>0.40576800000000002</v>
      </c>
      <c r="I142" s="63" t="s">
        <v>601</v>
      </c>
      <c r="J142" s="112" t="s">
        <v>607</v>
      </c>
      <c r="K142" s="44" t="s">
        <v>307</v>
      </c>
      <c r="L142" s="32" t="s">
        <v>308</v>
      </c>
      <c r="M142" s="67" t="s">
        <v>603</v>
      </c>
      <c r="N142" s="84"/>
    </row>
    <row r="143" spans="1:14" s="4" customFormat="1" ht="150" customHeight="1">
      <c r="A143" s="105" t="s">
        <v>597</v>
      </c>
      <c r="B143" s="106" t="s">
        <v>608</v>
      </c>
      <c r="C143" s="99" t="s">
        <v>599</v>
      </c>
      <c r="D143" s="76">
        <v>1</v>
      </c>
      <c r="E143" s="108">
        <v>638</v>
      </c>
      <c r="F143" s="72">
        <v>665</v>
      </c>
      <c r="G143" s="61" t="s">
        <v>600</v>
      </c>
      <c r="H143" s="109">
        <f t="shared" si="25"/>
        <v>0.40576800000000002</v>
      </c>
      <c r="I143" s="63" t="s">
        <v>601</v>
      </c>
      <c r="J143" s="112" t="s">
        <v>609</v>
      </c>
      <c r="K143" s="44" t="s">
        <v>307</v>
      </c>
      <c r="L143" s="32" t="s">
        <v>308</v>
      </c>
      <c r="M143" s="67" t="s">
        <v>603</v>
      </c>
      <c r="N143" s="84"/>
    </row>
    <row r="144" spans="1:14" s="4" customFormat="1" ht="150" customHeight="1">
      <c r="A144" s="105" t="s">
        <v>610</v>
      </c>
      <c r="B144" s="106" t="s">
        <v>611</v>
      </c>
      <c r="C144" s="99" t="s">
        <v>612</v>
      </c>
      <c r="D144" s="76">
        <v>1</v>
      </c>
      <c r="E144" s="108">
        <v>670</v>
      </c>
      <c r="F144" s="72">
        <v>700</v>
      </c>
      <c r="G144" s="61" t="s">
        <v>613</v>
      </c>
      <c r="H144" s="109">
        <f t="shared" ref="H144:H147" si="26">1.125*0.685*0.615</f>
        <v>0.47393437500000002</v>
      </c>
      <c r="I144" s="63" t="s">
        <v>614</v>
      </c>
      <c r="J144" s="112" t="s">
        <v>615</v>
      </c>
      <c r="K144" s="44" t="s">
        <v>307</v>
      </c>
      <c r="L144" s="32" t="s">
        <v>308</v>
      </c>
      <c r="M144" s="67" t="s">
        <v>616</v>
      </c>
      <c r="N144" s="84"/>
    </row>
    <row r="145" spans="1:14" s="4" customFormat="1" ht="126" customHeight="1">
      <c r="A145" s="105" t="s">
        <v>610</v>
      </c>
      <c r="B145" s="106" t="s">
        <v>611</v>
      </c>
      <c r="C145" s="99" t="s">
        <v>612</v>
      </c>
      <c r="D145" s="76">
        <v>1</v>
      </c>
      <c r="E145" s="108">
        <v>670</v>
      </c>
      <c r="F145" s="72">
        <v>700</v>
      </c>
      <c r="G145" s="61" t="s">
        <v>613</v>
      </c>
      <c r="H145" s="109">
        <f t="shared" si="26"/>
        <v>0.47393437500000002</v>
      </c>
      <c r="I145" s="63" t="s">
        <v>614</v>
      </c>
      <c r="J145" s="112" t="s">
        <v>615</v>
      </c>
      <c r="K145" s="44" t="s">
        <v>307</v>
      </c>
      <c r="L145" s="32" t="s">
        <v>308</v>
      </c>
      <c r="M145" s="67" t="s">
        <v>616</v>
      </c>
      <c r="N145" s="84"/>
    </row>
    <row r="146" spans="1:14" s="4" customFormat="1" ht="128.1" customHeight="1">
      <c r="A146" s="105" t="s">
        <v>610</v>
      </c>
      <c r="B146" s="106" t="s">
        <v>611</v>
      </c>
      <c r="C146" s="99" t="s">
        <v>612</v>
      </c>
      <c r="D146" s="76">
        <v>1</v>
      </c>
      <c r="E146" s="108">
        <v>670</v>
      </c>
      <c r="F146" s="72">
        <v>700</v>
      </c>
      <c r="G146" s="61" t="s">
        <v>613</v>
      </c>
      <c r="H146" s="109">
        <f t="shared" si="26"/>
        <v>0.47393437500000002</v>
      </c>
      <c r="I146" s="63" t="s">
        <v>614</v>
      </c>
      <c r="J146" s="112" t="s">
        <v>615</v>
      </c>
      <c r="K146" s="44" t="s">
        <v>307</v>
      </c>
      <c r="L146" s="32" t="s">
        <v>308</v>
      </c>
      <c r="M146" s="67" t="s">
        <v>616</v>
      </c>
      <c r="N146" s="84"/>
    </row>
    <row r="147" spans="1:14" s="4" customFormat="1" ht="135.94999999999999" customHeight="1">
      <c r="A147" s="105" t="s">
        <v>610</v>
      </c>
      <c r="B147" s="106" t="s">
        <v>611</v>
      </c>
      <c r="C147" s="99" t="s">
        <v>612</v>
      </c>
      <c r="D147" s="76">
        <v>1</v>
      </c>
      <c r="E147" s="108">
        <v>670</v>
      </c>
      <c r="F147" s="72">
        <v>700</v>
      </c>
      <c r="G147" s="61" t="s">
        <v>613</v>
      </c>
      <c r="H147" s="109">
        <f t="shared" si="26"/>
        <v>0.47393437500000002</v>
      </c>
      <c r="I147" s="63" t="s">
        <v>614</v>
      </c>
      <c r="J147" s="112" t="s">
        <v>615</v>
      </c>
      <c r="K147" s="44" t="s">
        <v>307</v>
      </c>
      <c r="L147" s="32" t="s">
        <v>308</v>
      </c>
      <c r="M147" s="67" t="s">
        <v>616</v>
      </c>
      <c r="N147" s="84"/>
    </row>
    <row r="148" spans="1:14" s="4" customFormat="1" ht="150" customHeight="1">
      <c r="A148" s="105" t="s">
        <v>313</v>
      </c>
      <c r="B148" s="106" t="s">
        <v>617</v>
      </c>
      <c r="C148" s="99" t="s">
        <v>618</v>
      </c>
      <c r="D148" s="76">
        <v>1</v>
      </c>
      <c r="E148" s="108">
        <v>530</v>
      </c>
      <c r="F148" s="72">
        <v>560</v>
      </c>
      <c r="G148" s="61" t="s">
        <v>619</v>
      </c>
      <c r="H148" s="109">
        <f t="shared" ref="H148:H151" si="27">1.34*0.75*0.47</f>
        <v>0.47234999999999999</v>
      </c>
      <c r="I148" s="63" t="s">
        <v>620</v>
      </c>
      <c r="J148" s="112" t="s">
        <v>621</v>
      </c>
      <c r="K148" s="44" t="s">
        <v>307</v>
      </c>
      <c r="L148" s="32" t="s">
        <v>308</v>
      </c>
      <c r="M148" s="114" t="s">
        <v>622</v>
      </c>
      <c r="N148" s="84"/>
    </row>
    <row r="149" spans="1:14" s="4" customFormat="1" ht="150" customHeight="1">
      <c r="A149" s="105" t="s">
        <v>313</v>
      </c>
      <c r="B149" s="106" t="s">
        <v>617</v>
      </c>
      <c r="C149" s="99" t="s">
        <v>618</v>
      </c>
      <c r="D149" s="76">
        <v>1</v>
      </c>
      <c r="E149" s="108">
        <v>530</v>
      </c>
      <c r="F149" s="72">
        <v>560</v>
      </c>
      <c r="G149" s="61" t="s">
        <v>619</v>
      </c>
      <c r="H149" s="109">
        <f t="shared" si="27"/>
        <v>0.47234999999999999</v>
      </c>
      <c r="I149" s="63" t="s">
        <v>620</v>
      </c>
      <c r="J149" s="112" t="s">
        <v>621</v>
      </c>
      <c r="K149" s="44" t="s">
        <v>307</v>
      </c>
      <c r="L149" s="32" t="s">
        <v>308</v>
      </c>
      <c r="M149" s="67" t="s">
        <v>622</v>
      </c>
      <c r="N149" s="84"/>
    </row>
    <row r="150" spans="1:14" s="4" customFormat="1" ht="150" customHeight="1">
      <c r="A150" s="105" t="s">
        <v>313</v>
      </c>
      <c r="B150" s="106" t="s">
        <v>617</v>
      </c>
      <c r="C150" s="99" t="s">
        <v>618</v>
      </c>
      <c r="D150" s="76">
        <v>1</v>
      </c>
      <c r="E150" s="108">
        <v>565</v>
      </c>
      <c r="F150" s="72">
        <v>595</v>
      </c>
      <c r="G150" s="61" t="s">
        <v>619</v>
      </c>
      <c r="H150" s="109">
        <f t="shared" si="27"/>
        <v>0.47234999999999999</v>
      </c>
      <c r="I150" s="63" t="s">
        <v>620</v>
      </c>
      <c r="J150" s="112" t="s">
        <v>623</v>
      </c>
      <c r="K150" s="44" t="s">
        <v>307</v>
      </c>
      <c r="L150" s="32" t="s">
        <v>308</v>
      </c>
      <c r="M150" s="67" t="s">
        <v>622</v>
      </c>
      <c r="N150" s="84"/>
    </row>
    <row r="151" spans="1:14" s="4" customFormat="1" ht="150" customHeight="1">
      <c r="A151" s="105" t="s">
        <v>313</v>
      </c>
      <c r="B151" s="106" t="s">
        <v>617</v>
      </c>
      <c r="C151" s="99" t="s">
        <v>618</v>
      </c>
      <c r="D151" s="76">
        <v>1</v>
      </c>
      <c r="E151" s="108">
        <v>565</v>
      </c>
      <c r="F151" s="72">
        <v>595</v>
      </c>
      <c r="G151" s="61" t="s">
        <v>619</v>
      </c>
      <c r="H151" s="109">
        <f t="shared" si="27"/>
        <v>0.47234999999999999</v>
      </c>
      <c r="I151" s="63" t="s">
        <v>620</v>
      </c>
      <c r="J151" s="112" t="s">
        <v>624</v>
      </c>
      <c r="K151" s="44" t="s">
        <v>307</v>
      </c>
      <c r="L151" s="32" t="s">
        <v>308</v>
      </c>
      <c r="M151" s="67" t="s">
        <v>622</v>
      </c>
      <c r="N151" s="84"/>
    </row>
    <row r="152" spans="1:14" s="4" customFormat="1" ht="150" customHeight="1">
      <c r="A152" s="105" t="s">
        <v>466</v>
      </c>
      <c r="B152" s="106" t="s">
        <v>625</v>
      </c>
      <c r="C152" s="99" t="s">
        <v>626</v>
      </c>
      <c r="D152" s="76">
        <v>1</v>
      </c>
      <c r="E152" s="108">
        <v>550</v>
      </c>
      <c r="F152" s="72">
        <v>583</v>
      </c>
      <c r="G152" s="61" t="s">
        <v>627</v>
      </c>
      <c r="H152" s="109">
        <f t="shared" ref="H152:H155" si="28">1.15*0.75*0.625</f>
        <v>0.5390625</v>
      </c>
      <c r="I152" s="63" t="s">
        <v>628</v>
      </c>
      <c r="J152" s="115" t="s">
        <v>629</v>
      </c>
      <c r="K152" s="44" t="s">
        <v>307</v>
      </c>
      <c r="L152" s="32" t="s">
        <v>308</v>
      </c>
      <c r="M152" s="116" t="s">
        <v>630</v>
      </c>
      <c r="N152" s="84"/>
    </row>
    <row r="153" spans="1:14" s="4" customFormat="1" ht="150" customHeight="1">
      <c r="A153" s="105" t="s">
        <v>466</v>
      </c>
      <c r="B153" s="106" t="s">
        <v>631</v>
      </c>
      <c r="C153" s="99" t="s">
        <v>626</v>
      </c>
      <c r="D153" s="76">
        <v>1</v>
      </c>
      <c r="E153" s="108">
        <v>570</v>
      </c>
      <c r="F153" s="72">
        <v>603</v>
      </c>
      <c r="G153" s="61" t="s">
        <v>627</v>
      </c>
      <c r="H153" s="109">
        <f t="shared" si="28"/>
        <v>0.5390625</v>
      </c>
      <c r="I153" s="63" t="s">
        <v>628</v>
      </c>
      <c r="J153" s="115" t="s">
        <v>629</v>
      </c>
      <c r="K153" s="44" t="s">
        <v>307</v>
      </c>
      <c r="L153" s="32" t="s">
        <v>308</v>
      </c>
      <c r="M153" s="67" t="s">
        <v>630</v>
      </c>
      <c r="N153" s="84"/>
    </row>
    <row r="154" spans="1:14" s="4" customFormat="1" ht="150" customHeight="1">
      <c r="A154" s="105" t="s">
        <v>466</v>
      </c>
      <c r="B154" s="106" t="s">
        <v>632</v>
      </c>
      <c r="C154" s="99" t="s">
        <v>626</v>
      </c>
      <c r="D154" s="76">
        <v>1</v>
      </c>
      <c r="E154" s="108">
        <v>600</v>
      </c>
      <c r="F154" s="72">
        <v>633</v>
      </c>
      <c r="G154" s="61" t="s">
        <v>627</v>
      </c>
      <c r="H154" s="109">
        <f t="shared" si="28"/>
        <v>0.5390625</v>
      </c>
      <c r="I154" s="63" t="s">
        <v>628</v>
      </c>
      <c r="J154" s="115" t="s">
        <v>629</v>
      </c>
      <c r="K154" s="44" t="s">
        <v>307</v>
      </c>
      <c r="L154" s="32" t="s">
        <v>308</v>
      </c>
      <c r="M154" s="67" t="s">
        <v>630</v>
      </c>
      <c r="N154" s="84"/>
    </row>
    <row r="155" spans="1:14" s="4" customFormat="1" ht="150" customHeight="1">
      <c r="A155" s="105" t="s">
        <v>466</v>
      </c>
      <c r="B155" s="106" t="s">
        <v>632</v>
      </c>
      <c r="C155" s="99" t="s">
        <v>626</v>
      </c>
      <c r="D155" s="76">
        <v>1</v>
      </c>
      <c r="E155" s="108">
        <v>600</v>
      </c>
      <c r="F155" s="72">
        <v>633</v>
      </c>
      <c r="G155" s="61" t="s">
        <v>627</v>
      </c>
      <c r="H155" s="109">
        <f t="shared" si="28"/>
        <v>0.5390625</v>
      </c>
      <c r="I155" s="63" t="s">
        <v>628</v>
      </c>
      <c r="J155" s="115" t="s">
        <v>629</v>
      </c>
      <c r="K155" s="44" t="s">
        <v>307</v>
      </c>
      <c r="L155" s="32" t="s">
        <v>308</v>
      </c>
      <c r="M155" s="67" t="s">
        <v>630</v>
      </c>
      <c r="N155" s="84"/>
    </row>
    <row r="156" spans="1:14" s="4" customFormat="1" ht="150" customHeight="1">
      <c r="A156" s="105" t="s">
        <v>466</v>
      </c>
      <c r="B156" s="106" t="s">
        <v>633</v>
      </c>
      <c r="C156" s="99" t="s">
        <v>634</v>
      </c>
      <c r="D156" s="76">
        <v>1</v>
      </c>
      <c r="E156" s="108">
        <v>628</v>
      </c>
      <c r="F156" s="72">
        <v>658</v>
      </c>
      <c r="G156" s="61" t="s">
        <v>635</v>
      </c>
      <c r="H156" s="109">
        <f t="shared" ref="H156:H160" si="29">1.34*0.73*0.5</f>
        <v>0.48909999999999998</v>
      </c>
      <c r="I156" s="63" t="s">
        <v>636</v>
      </c>
      <c r="J156" s="112" t="s">
        <v>637</v>
      </c>
      <c r="K156" s="44" t="s">
        <v>307</v>
      </c>
      <c r="L156" s="32" t="s">
        <v>308</v>
      </c>
      <c r="M156" s="67" t="s">
        <v>638</v>
      </c>
      <c r="N156" s="84"/>
    </row>
    <row r="157" spans="1:14" s="4" customFormat="1" ht="150" customHeight="1">
      <c r="A157" s="105" t="s">
        <v>466</v>
      </c>
      <c r="B157" s="106" t="s">
        <v>639</v>
      </c>
      <c r="C157" s="99" t="s">
        <v>634</v>
      </c>
      <c r="D157" s="76">
        <v>1</v>
      </c>
      <c r="E157" s="108">
        <v>628</v>
      </c>
      <c r="F157" s="72">
        <v>658</v>
      </c>
      <c r="G157" s="61" t="s">
        <v>635</v>
      </c>
      <c r="H157" s="109">
        <f t="shared" si="29"/>
        <v>0.48909999999999998</v>
      </c>
      <c r="I157" s="63" t="s">
        <v>636</v>
      </c>
      <c r="J157" s="112" t="s">
        <v>637</v>
      </c>
      <c r="K157" s="44" t="s">
        <v>307</v>
      </c>
      <c r="L157" s="32" t="s">
        <v>308</v>
      </c>
      <c r="M157" s="67" t="s">
        <v>638</v>
      </c>
      <c r="N157" s="84"/>
    </row>
    <row r="158" spans="1:14" s="4" customFormat="1" ht="150" customHeight="1">
      <c r="A158" s="105" t="s">
        <v>466</v>
      </c>
      <c r="B158" s="106" t="s">
        <v>640</v>
      </c>
      <c r="C158" s="99" t="s">
        <v>641</v>
      </c>
      <c r="D158" s="76">
        <v>1</v>
      </c>
      <c r="E158" s="108">
        <v>700</v>
      </c>
      <c r="F158" s="72">
        <v>730</v>
      </c>
      <c r="G158" s="61" t="s">
        <v>635</v>
      </c>
      <c r="H158" s="109">
        <f t="shared" si="29"/>
        <v>0.48909999999999998</v>
      </c>
      <c r="I158" s="63" t="s">
        <v>636</v>
      </c>
      <c r="J158" s="112" t="s">
        <v>637</v>
      </c>
      <c r="K158" s="44" t="s">
        <v>307</v>
      </c>
      <c r="L158" s="32" t="s">
        <v>308</v>
      </c>
      <c r="M158" s="67" t="s">
        <v>638</v>
      </c>
      <c r="N158" s="84"/>
    </row>
    <row r="159" spans="1:14" s="4" customFormat="1" ht="150" customHeight="1">
      <c r="A159" s="105" t="s">
        <v>466</v>
      </c>
      <c r="B159" s="106" t="s">
        <v>640</v>
      </c>
      <c r="C159" s="99" t="s">
        <v>641</v>
      </c>
      <c r="D159" s="76">
        <v>1</v>
      </c>
      <c r="E159" s="108">
        <v>700</v>
      </c>
      <c r="F159" s="72">
        <v>730</v>
      </c>
      <c r="G159" s="61" t="s">
        <v>635</v>
      </c>
      <c r="H159" s="109">
        <f t="shared" si="29"/>
        <v>0.48909999999999998</v>
      </c>
      <c r="I159" s="63" t="s">
        <v>636</v>
      </c>
      <c r="J159" s="112" t="s">
        <v>637</v>
      </c>
      <c r="K159" s="44" t="s">
        <v>307</v>
      </c>
      <c r="L159" s="32" t="s">
        <v>308</v>
      </c>
      <c r="M159" s="67" t="s">
        <v>638</v>
      </c>
      <c r="N159" s="84"/>
    </row>
    <row r="160" spans="1:14" s="4" customFormat="1" ht="150" customHeight="1">
      <c r="A160" s="105" t="s">
        <v>466</v>
      </c>
      <c r="B160" s="106" t="s">
        <v>640</v>
      </c>
      <c r="C160" s="99" t="s">
        <v>641</v>
      </c>
      <c r="D160" s="76">
        <v>1</v>
      </c>
      <c r="E160" s="108">
        <v>700</v>
      </c>
      <c r="F160" s="72">
        <v>730</v>
      </c>
      <c r="G160" s="61" t="s">
        <v>635</v>
      </c>
      <c r="H160" s="109">
        <f t="shared" si="29"/>
        <v>0.48909999999999998</v>
      </c>
      <c r="I160" s="63" t="s">
        <v>636</v>
      </c>
      <c r="J160" s="112" t="s">
        <v>637</v>
      </c>
      <c r="K160" s="44" t="s">
        <v>307</v>
      </c>
      <c r="L160" s="32" t="s">
        <v>308</v>
      </c>
      <c r="M160" s="67" t="s">
        <v>638</v>
      </c>
      <c r="N160" s="84"/>
    </row>
    <row r="161" spans="1:14" s="4" customFormat="1" ht="150" customHeight="1">
      <c r="A161" s="105" t="s">
        <v>466</v>
      </c>
      <c r="B161" s="106" t="s">
        <v>642</v>
      </c>
      <c r="C161" s="99" t="s">
        <v>643</v>
      </c>
      <c r="D161" s="76">
        <v>1</v>
      </c>
      <c r="E161" s="108">
        <v>628</v>
      </c>
      <c r="F161" s="72">
        <v>658</v>
      </c>
      <c r="G161" s="61" t="s">
        <v>644</v>
      </c>
      <c r="H161" s="109">
        <f t="shared" ref="H161:H163" si="30">1.29*0.64*0.48</f>
        <v>0.39628799999999997</v>
      </c>
      <c r="I161" s="63" t="s">
        <v>645</v>
      </c>
      <c r="J161" s="112" t="s">
        <v>646</v>
      </c>
      <c r="K161" s="44" t="s">
        <v>307</v>
      </c>
      <c r="L161" s="32" t="s">
        <v>308</v>
      </c>
      <c r="M161" s="67" t="s">
        <v>647</v>
      </c>
      <c r="N161" s="84"/>
    </row>
    <row r="162" spans="1:14" s="4" customFormat="1" ht="150" customHeight="1">
      <c r="A162" s="105" t="s">
        <v>466</v>
      </c>
      <c r="B162" s="106" t="s">
        <v>642</v>
      </c>
      <c r="C162" s="99" t="s">
        <v>643</v>
      </c>
      <c r="D162" s="76">
        <v>1</v>
      </c>
      <c r="E162" s="108">
        <v>628</v>
      </c>
      <c r="F162" s="72">
        <v>658</v>
      </c>
      <c r="G162" s="61" t="s">
        <v>644</v>
      </c>
      <c r="H162" s="109">
        <f t="shared" si="30"/>
        <v>0.39628799999999997</v>
      </c>
      <c r="I162" s="63" t="s">
        <v>645</v>
      </c>
      <c r="J162" s="112" t="s">
        <v>646</v>
      </c>
      <c r="K162" s="44" t="s">
        <v>307</v>
      </c>
      <c r="L162" s="32" t="s">
        <v>308</v>
      </c>
      <c r="M162" s="67" t="s">
        <v>647</v>
      </c>
      <c r="N162" s="84"/>
    </row>
    <row r="163" spans="1:14" s="4" customFormat="1" ht="150" customHeight="1">
      <c r="A163" s="105" t="s">
        <v>466</v>
      </c>
      <c r="B163" s="106" t="s">
        <v>642</v>
      </c>
      <c r="C163" s="99" t="s">
        <v>643</v>
      </c>
      <c r="D163" s="76">
        <v>1</v>
      </c>
      <c r="E163" s="108">
        <v>628</v>
      </c>
      <c r="F163" s="72">
        <v>658</v>
      </c>
      <c r="G163" s="61" t="s">
        <v>644</v>
      </c>
      <c r="H163" s="109">
        <f t="shared" si="30"/>
        <v>0.39628799999999997</v>
      </c>
      <c r="I163" s="63" t="s">
        <v>645</v>
      </c>
      <c r="J163" s="112" t="s">
        <v>646</v>
      </c>
      <c r="K163" s="44" t="s">
        <v>307</v>
      </c>
      <c r="L163" s="32" t="s">
        <v>308</v>
      </c>
      <c r="M163" s="67" t="s">
        <v>647</v>
      </c>
      <c r="N163" s="84"/>
    </row>
    <row r="164" spans="1:14" s="4" customFormat="1" ht="129" customHeight="1">
      <c r="A164" s="105" t="s">
        <v>648</v>
      </c>
      <c r="B164" s="106" t="s">
        <v>649</v>
      </c>
      <c r="C164" s="99" t="s">
        <v>650</v>
      </c>
      <c r="D164" s="76">
        <v>1</v>
      </c>
      <c r="E164" s="108">
        <v>670</v>
      </c>
      <c r="F164" s="72">
        <v>710</v>
      </c>
      <c r="G164" s="61" t="s">
        <v>651</v>
      </c>
      <c r="H164" s="109">
        <f t="shared" ref="H164:H173" si="31">1.18*0.8*0.69</f>
        <v>0.65136000000000005</v>
      </c>
      <c r="I164" s="63" t="s">
        <v>652</v>
      </c>
      <c r="J164" s="112" t="s">
        <v>653</v>
      </c>
      <c r="K164" s="44" t="s">
        <v>307</v>
      </c>
      <c r="L164" s="32" t="s">
        <v>308</v>
      </c>
      <c r="M164" s="67" t="s">
        <v>654</v>
      </c>
      <c r="N164" s="117" t="s">
        <v>655</v>
      </c>
    </row>
    <row r="165" spans="1:14" s="4" customFormat="1" ht="129" customHeight="1">
      <c r="A165" s="105" t="s">
        <v>648</v>
      </c>
      <c r="B165" s="106" t="s">
        <v>656</v>
      </c>
      <c r="C165" s="99" t="s">
        <v>650</v>
      </c>
      <c r="D165" s="76">
        <v>1</v>
      </c>
      <c r="E165" s="108">
        <v>670</v>
      </c>
      <c r="F165" s="72">
        <v>710</v>
      </c>
      <c r="G165" s="61" t="s">
        <v>651</v>
      </c>
      <c r="H165" s="109">
        <f t="shared" si="31"/>
        <v>0.65136000000000005</v>
      </c>
      <c r="I165" s="63" t="s">
        <v>652</v>
      </c>
      <c r="J165" s="112" t="s">
        <v>653</v>
      </c>
      <c r="K165" s="44" t="s">
        <v>307</v>
      </c>
      <c r="L165" s="32" t="s">
        <v>308</v>
      </c>
      <c r="M165" s="67" t="s">
        <v>654</v>
      </c>
      <c r="N165" s="117" t="s">
        <v>655</v>
      </c>
    </row>
    <row r="166" spans="1:14" s="4" customFormat="1" ht="144.94999999999999" customHeight="1">
      <c r="A166" s="105" t="s">
        <v>648</v>
      </c>
      <c r="B166" s="106" t="s">
        <v>657</v>
      </c>
      <c r="C166" s="99" t="s">
        <v>650</v>
      </c>
      <c r="D166" s="76">
        <v>1</v>
      </c>
      <c r="E166" s="108">
        <v>700</v>
      </c>
      <c r="F166" s="72">
        <v>740</v>
      </c>
      <c r="G166" s="61" t="s">
        <v>651</v>
      </c>
      <c r="H166" s="109">
        <f t="shared" si="31"/>
        <v>0.65136000000000005</v>
      </c>
      <c r="I166" s="63" t="s">
        <v>652</v>
      </c>
      <c r="J166" s="112" t="s">
        <v>658</v>
      </c>
      <c r="K166" s="44" t="s">
        <v>307</v>
      </c>
      <c r="L166" s="32" t="s">
        <v>308</v>
      </c>
      <c r="M166" s="67" t="s">
        <v>654</v>
      </c>
      <c r="N166" s="117" t="s">
        <v>655</v>
      </c>
    </row>
    <row r="167" spans="1:14" s="4" customFormat="1" ht="140.1" customHeight="1">
      <c r="A167" s="105" t="s">
        <v>648</v>
      </c>
      <c r="B167" s="106" t="s">
        <v>659</v>
      </c>
      <c r="C167" s="99" t="s">
        <v>650</v>
      </c>
      <c r="D167" s="76">
        <v>1</v>
      </c>
      <c r="E167" s="108">
        <v>820</v>
      </c>
      <c r="F167" s="72">
        <v>860</v>
      </c>
      <c r="G167" s="61" t="s">
        <v>651</v>
      </c>
      <c r="H167" s="109">
        <f t="shared" si="31"/>
        <v>0.65136000000000005</v>
      </c>
      <c r="I167" s="63" t="s">
        <v>652</v>
      </c>
      <c r="J167" s="112" t="s">
        <v>658</v>
      </c>
      <c r="K167" s="44" t="s">
        <v>307</v>
      </c>
      <c r="L167" s="32" t="s">
        <v>308</v>
      </c>
      <c r="M167" s="67" t="s">
        <v>654</v>
      </c>
      <c r="N167" s="117" t="s">
        <v>655</v>
      </c>
    </row>
    <row r="168" spans="1:14" s="4" customFormat="1" ht="131.1" customHeight="1">
      <c r="A168" s="105" t="s">
        <v>648</v>
      </c>
      <c r="B168" s="106" t="s">
        <v>660</v>
      </c>
      <c r="C168" s="99" t="s">
        <v>650</v>
      </c>
      <c r="D168" s="76">
        <v>1</v>
      </c>
      <c r="E168" s="108">
        <v>980</v>
      </c>
      <c r="F168" s="72">
        <v>1020</v>
      </c>
      <c r="G168" s="61" t="s">
        <v>651</v>
      </c>
      <c r="H168" s="109">
        <f t="shared" si="31"/>
        <v>0.65136000000000005</v>
      </c>
      <c r="I168" s="63" t="s">
        <v>652</v>
      </c>
      <c r="J168" s="112" t="s">
        <v>658</v>
      </c>
      <c r="K168" s="44" t="s">
        <v>307</v>
      </c>
      <c r="L168" s="32" t="s">
        <v>308</v>
      </c>
      <c r="M168" s="67" t="s">
        <v>654</v>
      </c>
      <c r="N168" s="117"/>
    </row>
    <row r="169" spans="1:14" s="4" customFormat="1" ht="129" customHeight="1">
      <c r="A169" s="105" t="s">
        <v>648</v>
      </c>
      <c r="B169" s="106" t="s">
        <v>661</v>
      </c>
      <c r="C169" s="99" t="s">
        <v>650</v>
      </c>
      <c r="D169" s="76">
        <v>1</v>
      </c>
      <c r="E169" s="108">
        <v>670</v>
      </c>
      <c r="F169" s="72">
        <v>710</v>
      </c>
      <c r="G169" s="61" t="s">
        <v>651</v>
      </c>
      <c r="H169" s="109">
        <f t="shared" si="31"/>
        <v>0.65136000000000005</v>
      </c>
      <c r="I169" s="63" t="s">
        <v>652</v>
      </c>
      <c r="J169" s="112" t="s">
        <v>653</v>
      </c>
      <c r="K169" s="44" t="s">
        <v>307</v>
      </c>
      <c r="L169" s="32" t="s">
        <v>308</v>
      </c>
      <c r="M169" s="67" t="s">
        <v>654</v>
      </c>
      <c r="N169" s="117" t="s">
        <v>655</v>
      </c>
    </row>
    <row r="170" spans="1:14" s="4" customFormat="1" ht="129" customHeight="1">
      <c r="A170" s="105" t="s">
        <v>648</v>
      </c>
      <c r="B170" s="106" t="s">
        <v>661</v>
      </c>
      <c r="C170" s="99" t="s">
        <v>650</v>
      </c>
      <c r="D170" s="76">
        <v>1</v>
      </c>
      <c r="E170" s="108">
        <v>670</v>
      </c>
      <c r="F170" s="72">
        <v>710</v>
      </c>
      <c r="G170" s="61" t="s">
        <v>651</v>
      </c>
      <c r="H170" s="109">
        <f t="shared" si="31"/>
        <v>0.65136000000000005</v>
      </c>
      <c r="I170" s="63" t="s">
        <v>652</v>
      </c>
      <c r="J170" s="112" t="s">
        <v>653</v>
      </c>
      <c r="K170" s="44" t="s">
        <v>307</v>
      </c>
      <c r="L170" s="32" t="s">
        <v>308</v>
      </c>
      <c r="M170" s="67" t="s">
        <v>654</v>
      </c>
      <c r="N170" s="117" t="s">
        <v>655</v>
      </c>
    </row>
    <row r="171" spans="1:14" s="4" customFormat="1" ht="144.94999999999999" customHeight="1">
      <c r="A171" s="105" t="s">
        <v>648</v>
      </c>
      <c r="B171" s="106" t="s">
        <v>662</v>
      </c>
      <c r="C171" s="99" t="s">
        <v>650</v>
      </c>
      <c r="D171" s="76">
        <v>1</v>
      </c>
      <c r="E171" s="108">
        <v>700</v>
      </c>
      <c r="F171" s="72">
        <v>740</v>
      </c>
      <c r="G171" s="61" t="s">
        <v>651</v>
      </c>
      <c r="H171" s="109">
        <f t="shared" si="31"/>
        <v>0.65136000000000005</v>
      </c>
      <c r="I171" s="63" t="s">
        <v>652</v>
      </c>
      <c r="J171" s="112" t="s">
        <v>658</v>
      </c>
      <c r="K171" s="44" t="s">
        <v>307</v>
      </c>
      <c r="L171" s="32" t="s">
        <v>308</v>
      </c>
      <c r="M171" s="67" t="s">
        <v>654</v>
      </c>
      <c r="N171" s="117" t="s">
        <v>655</v>
      </c>
    </row>
    <row r="172" spans="1:14" s="4" customFormat="1" ht="140.1" customHeight="1">
      <c r="A172" s="105" t="s">
        <v>648</v>
      </c>
      <c r="B172" s="106" t="s">
        <v>663</v>
      </c>
      <c r="C172" s="99" t="s">
        <v>650</v>
      </c>
      <c r="D172" s="76">
        <v>1</v>
      </c>
      <c r="E172" s="108">
        <v>820</v>
      </c>
      <c r="F172" s="72">
        <v>860</v>
      </c>
      <c r="G172" s="61" t="s">
        <v>651</v>
      </c>
      <c r="H172" s="109">
        <f t="shared" si="31"/>
        <v>0.65136000000000005</v>
      </c>
      <c r="I172" s="63" t="s">
        <v>652</v>
      </c>
      <c r="J172" s="112" t="s">
        <v>658</v>
      </c>
      <c r="K172" s="44" t="s">
        <v>307</v>
      </c>
      <c r="L172" s="32" t="s">
        <v>308</v>
      </c>
      <c r="M172" s="67" t="s">
        <v>654</v>
      </c>
      <c r="N172" s="117" t="s">
        <v>655</v>
      </c>
    </row>
    <row r="173" spans="1:14" s="4" customFormat="1" ht="131.1" customHeight="1">
      <c r="A173" s="105" t="s">
        <v>648</v>
      </c>
      <c r="B173" s="106" t="s">
        <v>664</v>
      </c>
      <c r="C173" s="99" t="s">
        <v>650</v>
      </c>
      <c r="D173" s="76">
        <v>1</v>
      </c>
      <c r="E173" s="108">
        <v>980</v>
      </c>
      <c r="F173" s="72">
        <v>1020</v>
      </c>
      <c r="G173" s="61" t="s">
        <v>651</v>
      </c>
      <c r="H173" s="109">
        <f t="shared" si="31"/>
        <v>0.65136000000000005</v>
      </c>
      <c r="I173" s="63" t="s">
        <v>652</v>
      </c>
      <c r="J173" s="112" t="s">
        <v>658</v>
      </c>
      <c r="K173" s="44" t="s">
        <v>307</v>
      </c>
      <c r="L173" s="32" t="s">
        <v>308</v>
      </c>
      <c r="M173" s="67" t="s">
        <v>654</v>
      </c>
      <c r="N173" s="117"/>
    </row>
    <row r="174" spans="1:14" s="4" customFormat="1" ht="150" customHeight="1">
      <c r="A174" s="105" t="s">
        <v>665</v>
      </c>
      <c r="B174" s="106" t="s">
        <v>666</v>
      </c>
      <c r="C174" s="99" t="s">
        <v>667</v>
      </c>
      <c r="D174" s="76">
        <v>1</v>
      </c>
      <c r="E174" s="108">
        <v>370</v>
      </c>
      <c r="F174" s="72">
        <v>390</v>
      </c>
      <c r="G174" s="61" t="s">
        <v>668</v>
      </c>
      <c r="H174" s="109">
        <f t="shared" ref="H174:H180" si="32">1.37*0.7*0.39</f>
        <v>0.37401000000000001</v>
      </c>
      <c r="I174" s="63" t="s">
        <v>669</v>
      </c>
      <c r="J174" s="112" t="s">
        <v>670</v>
      </c>
      <c r="K174" s="44" t="s">
        <v>307</v>
      </c>
      <c r="L174" s="32" t="s">
        <v>308</v>
      </c>
      <c r="M174" s="67" t="s">
        <v>671</v>
      </c>
      <c r="N174" s="84"/>
    </row>
    <row r="175" spans="1:14" s="4" customFormat="1" ht="150" customHeight="1">
      <c r="A175" s="105" t="s">
        <v>665</v>
      </c>
      <c r="B175" s="106" t="s">
        <v>672</v>
      </c>
      <c r="C175" s="99" t="s">
        <v>667</v>
      </c>
      <c r="D175" s="76">
        <v>1</v>
      </c>
      <c r="E175" s="108">
        <v>410</v>
      </c>
      <c r="F175" s="72">
        <v>430</v>
      </c>
      <c r="G175" s="61" t="s">
        <v>668</v>
      </c>
      <c r="H175" s="109">
        <f t="shared" si="32"/>
        <v>0.37401000000000001</v>
      </c>
      <c r="I175" s="63" t="s">
        <v>669</v>
      </c>
      <c r="J175" s="112" t="s">
        <v>673</v>
      </c>
      <c r="K175" s="44" t="s">
        <v>307</v>
      </c>
      <c r="L175" s="32" t="s">
        <v>308</v>
      </c>
      <c r="M175" s="67" t="s">
        <v>671</v>
      </c>
      <c r="N175" s="84"/>
    </row>
    <row r="176" spans="1:14" s="4" customFormat="1" ht="150" customHeight="1">
      <c r="A176" s="105" t="s">
        <v>665</v>
      </c>
      <c r="B176" s="106" t="s">
        <v>674</v>
      </c>
      <c r="C176" s="99" t="s">
        <v>667</v>
      </c>
      <c r="D176" s="76">
        <v>1</v>
      </c>
      <c r="E176" s="108">
        <v>440</v>
      </c>
      <c r="F176" s="72">
        <v>460</v>
      </c>
      <c r="G176" s="61" t="s">
        <v>668</v>
      </c>
      <c r="H176" s="109">
        <f t="shared" si="32"/>
        <v>0.37401000000000001</v>
      </c>
      <c r="I176" s="63" t="s">
        <v>669</v>
      </c>
      <c r="J176" s="112" t="s">
        <v>675</v>
      </c>
      <c r="K176" s="44" t="s">
        <v>307</v>
      </c>
      <c r="L176" s="32" t="s">
        <v>308</v>
      </c>
      <c r="M176" s="67" t="s">
        <v>671</v>
      </c>
      <c r="N176" s="84"/>
    </row>
    <row r="177" spans="1:14" s="4" customFormat="1" ht="150" customHeight="1">
      <c r="A177" s="105" t="s">
        <v>665</v>
      </c>
      <c r="B177" s="106" t="s">
        <v>674</v>
      </c>
      <c r="C177" s="99" t="s">
        <v>667</v>
      </c>
      <c r="D177" s="76">
        <v>1</v>
      </c>
      <c r="E177" s="108">
        <v>440</v>
      </c>
      <c r="F177" s="72">
        <v>460</v>
      </c>
      <c r="G177" s="61" t="s">
        <v>668</v>
      </c>
      <c r="H177" s="109">
        <f t="shared" si="32"/>
        <v>0.37401000000000001</v>
      </c>
      <c r="I177" s="63" t="s">
        <v>669</v>
      </c>
      <c r="J177" s="112" t="s">
        <v>675</v>
      </c>
      <c r="K177" s="44" t="s">
        <v>307</v>
      </c>
      <c r="L177" s="32" t="s">
        <v>308</v>
      </c>
      <c r="M177" s="67" t="s">
        <v>671</v>
      </c>
      <c r="N177" s="84"/>
    </row>
    <row r="178" spans="1:14" s="4" customFormat="1" ht="150" customHeight="1">
      <c r="A178" s="105" t="s">
        <v>665</v>
      </c>
      <c r="B178" s="106" t="s">
        <v>676</v>
      </c>
      <c r="C178" s="99" t="s">
        <v>677</v>
      </c>
      <c r="D178" s="76">
        <v>1</v>
      </c>
      <c r="E178" s="108">
        <v>470</v>
      </c>
      <c r="F178" s="72">
        <v>490</v>
      </c>
      <c r="G178" s="61" t="s">
        <v>668</v>
      </c>
      <c r="H178" s="109">
        <f t="shared" si="32"/>
        <v>0.37401000000000001</v>
      </c>
      <c r="I178" s="63" t="s">
        <v>669</v>
      </c>
      <c r="J178" s="112" t="s">
        <v>673</v>
      </c>
      <c r="K178" s="44" t="s">
        <v>307</v>
      </c>
      <c r="L178" s="32" t="s">
        <v>308</v>
      </c>
      <c r="M178" s="67" t="s">
        <v>671</v>
      </c>
      <c r="N178" s="84"/>
    </row>
    <row r="179" spans="1:14" s="4" customFormat="1" ht="150" customHeight="1">
      <c r="A179" s="105" t="s">
        <v>665</v>
      </c>
      <c r="B179" s="106" t="s">
        <v>678</v>
      </c>
      <c r="C179" s="99" t="s">
        <v>677</v>
      </c>
      <c r="D179" s="76">
        <v>1</v>
      </c>
      <c r="E179" s="108">
        <v>505</v>
      </c>
      <c r="F179" s="72">
        <v>525</v>
      </c>
      <c r="G179" s="61" t="s">
        <v>668</v>
      </c>
      <c r="H179" s="109">
        <f t="shared" si="32"/>
        <v>0.37401000000000001</v>
      </c>
      <c r="I179" s="63" t="s">
        <v>669</v>
      </c>
      <c r="J179" s="112" t="s">
        <v>675</v>
      </c>
      <c r="K179" s="44" t="s">
        <v>307</v>
      </c>
      <c r="L179" s="32" t="s">
        <v>308</v>
      </c>
      <c r="M179" s="67" t="s">
        <v>671</v>
      </c>
      <c r="N179" s="84"/>
    </row>
    <row r="180" spans="1:14" s="4" customFormat="1" ht="150" customHeight="1">
      <c r="A180" s="105" t="s">
        <v>665</v>
      </c>
      <c r="B180" s="106" t="s">
        <v>678</v>
      </c>
      <c r="C180" s="99" t="s">
        <v>677</v>
      </c>
      <c r="D180" s="76">
        <v>1</v>
      </c>
      <c r="E180" s="108">
        <v>505</v>
      </c>
      <c r="F180" s="72">
        <v>525</v>
      </c>
      <c r="G180" s="61" t="s">
        <v>668</v>
      </c>
      <c r="H180" s="109">
        <f t="shared" si="32"/>
        <v>0.37401000000000001</v>
      </c>
      <c r="I180" s="63" t="s">
        <v>669</v>
      </c>
      <c r="J180" s="112" t="s">
        <v>675</v>
      </c>
      <c r="K180" s="44" t="s">
        <v>307</v>
      </c>
      <c r="L180" s="32" t="s">
        <v>308</v>
      </c>
      <c r="M180" s="67" t="s">
        <v>671</v>
      </c>
      <c r="N180" s="84"/>
    </row>
    <row r="181" spans="1:14" s="4" customFormat="1" ht="150" customHeight="1">
      <c r="A181" s="105" t="s">
        <v>665</v>
      </c>
      <c r="B181" s="106" t="s">
        <v>679</v>
      </c>
      <c r="C181" s="107" t="s">
        <v>680</v>
      </c>
      <c r="D181" s="76">
        <v>1</v>
      </c>
      <c r="E181" s="108">
        <v>1410</v>
      </c>
      <c r="F181" s="72">
        <v>1460</v>
      </c>
      <c r="G181" s="61" t="s">
        <v>681</v>
      </c>
      <c r="H181" s="109">
        <f t="shared" ref="H181:H183" si="33">1.825*0.865*0.48</f>
        <v>0.75773999999999997</v>
      </c>
      <c r="I181" s="63" t="s">
        <v>682</v>
      </c>
      <c r="J181" s="110" t="s">
        <v>683</v>
      </c>
      <c r="K181" s="44" t="s">
        <v>307</v>
      </c>
      <c r="L181" s="32" t="s">
        <v>308</v>
      </c>
      <c r="M181" s="67" t="s">
        <v>684</v>
      </c>
      <c r="N181" s="84"/>
    </row>
    <row r="182" spans="1:14" s="4" customFormat="1" ht="150" customHeight="1">
      <c r="A182" s="105" t="s">
        <v>665</v>
      </c>
      <c r="B182" s="106" t="s">
        <v>679</v>
      </c>
      <c r="C182" s="107" t="s">
        <v>680</v>
      </c>
      <c r="D182" s="76">
        <v>1</v>
      </c>
      <c r="E182" s="108">
        <v>1410</v>
      </c>
      <c r="F182" s="72">
        <v>1460</v>
      </c>
      <c r="G182" s="61" t="s">
        <v>681</v>
      </c>
      <c r="H182" s="109">
        <f t="shared" si="33"/>
        <v>0.75773999999999997</v>
      </c>
      <c r="I182" s="63" t="s">
        <v>682</v>
      </c>
      <c r="J182" s="110" t="s">
        <v>683</v>
      </c>
      <c r="K182" s="44" t="s">
        <v>307</v>
      </c>
      <c r="L182" s="32" t="s">
        <v>308</v>
      </c>
      <c r="M182" s="67" t="s">
        <v>684</v>
      </c>
      <c r="N182" s="84"/>
    </row>
    <row r="183" spans="1:14" s="4" customFormat="1" ht="150" customHeight="1">
      <c r="A183" s="105" t="s">
        <v>665</v>
      </c>
      <c r="B183" s="106" t="s">
        <v>685</v>
      </c>
      <c r="C183" s="107" t="s">
        <v>680</v>
      </c>
      <c r="D183" s="76">
        <v>1</v>
      </c>
      <c r="E183" s="108">
        <v>1500</v>
      </c>
      <c r="F183" s="72">
        <v>1550</v>
      </c>
      <c r="G183" s="61" t="s">
        <v>681</v>
      </c>
      <c r="H183" s="109">
        <f t="shared" si="33"/>
        <v>0.75773999999999997</v>
      </c>
      <c r="I183" s="63" t="s">
        <v>682</v>
      </c>
      <c r="J183" s="110" t="s">
        <v>683</v>
      </c>
      <c r="K183" s="44" t="s">
        <v>307</v>
      </c>
      <c r="L183" s="32" t="s">
        <v>308</v>
      </c>
      <c r="M183" s="67" t="s">
        <v>684</v>
      </c>
      <c r="N183" s="84"/>
    </row>
    <row r="184" spans="1:14" s="4" customFormat="1" ht="150" customHeight="1">
      <c r="A184" s="105" t="s">
        <v>665</v>
      </c>
      <c r="B184" s="106" t="s">
        <v>686</v>
      </c>
      <c r="C184" s="107" t="s">
        <v>687</v>
      </c>
      <c r="D184" s="76">
        <v>1</v>
      </c>
      <c r="E184" s="108">
        <v>548</v>
      </c>
      <c r="F184" s="72">
        <v>578</v>
      </c>
      <c r="G184" s="61" t="s">
        <v>688</v>
      </c>
      <c r="H184" s="109">
        <f>1.21*0.84*0.49</f>
        <v>0.49803599999999998</v>
      </c>
      <c r="I184" s="63" t="s">
        <v>689</v>
      </c>
      <c r="J184" s="110" t="s">
        <v>690</v>
      </c>
      <c r="K184" s="44" t="s">
        <v>307</v>
      </c>
      <c r="L184" s="32" t="s">
        <v>308</v>
      </c>
      <c r="M184" s="67" t="s">
        <v>691</v>
      </c>
      <c r="N184" s="84"/>
    </row>
    <row r="185" spans="1:14" s="4" customFormat="1" ht="150" customHeight="1">
      <c r="A185" s="105" t="s">
        <v>665</v>
      </c>
      <c r="B185" s="106" t="s">
        <v>686</v>
      </c>
      <c r="C185" s="107" t="s">
        <v>687</v>
      </c>
      <c r="D185" s="76">
        <v>1</v>
      </c>
      <c r="E185" s="108">
        <v>548</v>
      </c>
      <c r="F185" s="72">
        <v>578</v>
      </c>
      <c r="G185" s="61" t="s">
        <v>688</v>
      </c>
      <c r="H185" s="109">
        <f>1.21*0.84*0.49</f>
        <v>0.49803599999999998</v>
      </c>
      <c r="I185" s="63" t="s">
        <v>689</v>
      </c>
      <c r="J185" s="110" t="s">
        <v>690</v>
      </c>
      <c r="K185" s="44" t="s">
        <v>307</v>
      </c>
      <c r="L185" s="32" t="s">
        <v>308</v>
      </c>
      <c r="M185" s="67" t="s">
        <v>691</v>
      </c>
      <c r="N185" s="84"/>
    </row>
    <row r="186" spans="1:14" s="4" customFormat="1" ht="150" customHeight="1">
      <c r="A186" s="105" t="s">
        <v>665</v>
      </c>
      <c r="B186" s="106" t="s">
        <v>686</v>
      </c>
      <c r="C186" s="107" t="s">
        <v>687</v>
      </c>
      <c r="D186" s="76">
        <v>1</v>
      </c>
      <c r="E186" s="108">
        <v>548</v>
      </c>
      <c r="F186" s="72">
        <v>578</v>
      </c>
      <c r="G186" s="61" t="s">
        <v>688</v>
      </c>
      <c r="H186" s="109">
        <f>1.21*0.84*0.49</f>
        <v>0.49803599999999998</v>
      </c>
      <c r="I186" s="63" t="s">
        <v>689</v>
      </c>
      <c r="J186" s="110" t="s">
        <v>690</v>
      </c>
      <c r="K186" s="44" t="s">
        <v>307</v>
      </c>
      <c r="L186" s="32" t="s">
        <v>308</v>
      </c>
      <c r="M186" s="67" t="s">
        <v>691</v>
      </c>
      <c r="N186" s="84"/>
    </row>
    <row r="187" spans="1:14" s="4" customFormat="1" ht="150" customHeight="1">
      <c r="A187" s="105" t="s">
        <v>665</v>
      </c>
      <c r="B187" s="106" t="s">
        <v>686</v>
      </c>
      <c r="C187" s="107" t="s">
        <v>687</v>
      </c>
      <c r="D187" s="76">
        <v>1</v>
      </c>
      <c r="E187" s="108">
        <v>548</v>
      </c>
      <c r="F187" s="72">
        <v>578</v>
      </c>
      <c r="G187" s="61" t="s">
        <v>688</v>
      </c>
      <c r="H187" s="109">
        <f>1.21*0.84*0.49</f>
        <v>0.49803599999999998</v>
      </c>
      <c r="I187" s="63" t="s">
        <v>689</v>
      </c>
      <c r="J187" s="110" t="s">
        <v>690</v>
      </c>
      <c r="K187" s="44" t="s">
        <v>307</v>
      </c>
      <c r="L187" s="32" t="s">
        <v>308</v>
      </c>
      <c r="M187" s="67" t="s">
        <v>691</v>
      </c>
      <c r="N187" s="84"/>
    </row>
    <row r="188" spans="1:14" s="4" customFormat="1" ht="150" customHeight="1">
      <c r="A188" s="105" t="s">
        <v>692</v>
      </c>
      <c r="B188" s="106" t="s">
        <v>693</v>
      </c>
      <c r="C188" s="99" t="s">
        <v>694</v>
      </c>
      <c r="D188" s="76">
        <v>1</v>
      </c>
      <c r="E188" s="108">
        <v>470</v>
      </c>
      <c r="F188" s="72">
        <v>490</v>
      </c>
      <c r="G188" s="61" t="s">
        <v>695</v>
      </c>
      <c r="H188" s="109">
        <f>1.3*0.67*0.435</f>
        <v>0.37888500000000003</v>
      </c>
      <c r="I188" s="63" t="s">
        <v>696</v>
      </c>
      <c r="J188" s="112" t="s">
        <v>697</v>
      </c>
      <c r="K188" s="44" t="s">
        <v>307</v>
      </c>
      <c r="L188" s="32" t="s">
        <v>308</v>
      </c>
      <c r="M188" s="67" t="s">
        <v>698</v>
      </c>
      <c r="N188" s="84"/>
    </row>
    <row r="189" spans="1:14" s="4" customFormat="1" ht="150" customHeight="1">
      <c r="A189" s="105" t="s">
        <v>692</v>
      </c>
      <c r="B189" s="106" t="s">
        <v>693</v>
      </c>
      <c r="C189" s="99" t="s">
        <v>694</v>
      </c>
      <c r="D189" s="76">
        <v>1</v>
      </c>
      <c r="E189" s="108">
        <v>470</v>
      </c>
      <c r="F189" s="72">
        <v>490</v>
      </c>
      <c r="G189" s="61" t="s">
        <v>695</v>
      </c>
      <c r="H189" s="109">
        <f t="shared" ref="H189:H192" si="34">1.3*0.67*0.435</f>
        <v>0.37888500000000003</v>
      </c>
      <c r="I189" s="63" t="s">
        <v>696</v>
      </c>
      <c r="J189" s="112" t="s">
        <v>697</v>
      </c>
      <c r="K189" s="44" t="s">
        <v>307</v>
      </c>
      <c r="L189" s="32" t="s">
        <v>308</v>
      </c>
      <c r="M189" s="67" t="s">
        <v>698</v>
      </c>
      <c r="N189" s="84"/>
    </row>
    <row r="190" spans="1:14" s="4" customFormat="1" ht="150" customHeight="1">
      <c r="A190" s="105" t="s">
        <v>692</v>
      </c>
      <c r="B190" s="106" t="s">
        <v>699</v>
      </c>
      <c r="C190" s="99" t="s">
        <v>694</v>
      </c>
      <c r="D190" s="76">
        <v>1</v>
      </c>
      <c r="E190" s="108">
        <v>505</v>
      </c>
      <c r="F190" s="72">
        <v>525</v>
      </c>
      <c r="G190" s="61" t="s">
        <v>695</v>
      </c>
      <c r="H190" s="109">
        <f t="shared" si="34"/>
        <v>0.37888500000000003</v>
      </c>
      <c r="I190" s="63" t="s">
        <v>696</v>
      </c>
      <c r="J190" s="112" t="s">
        <v>700</v>
      </c>
      <c r="K190" s="44" t="s">
        <v>307</v>
      </c>
      <c r="L190" s="32" t="s">
        <v>308</v>
      </c>
      <c r="M190" s="67" t="s">
        <v>698</v>
      </c>
      <c r="N190" s="84"/>
    </row>
    <row r="191" spans="1:14" s="4" customFormat="1" ht="150" customHeight="1">
      <c r="A191" s="105" t="s">
        <v>692</v>
      </c>
      <c r="B191" s="106" t="s">
        <v>701</v>
      </c>
      <c r="C191" s="99" t="s">
        <v>702</v>
      </c>
      <c r="D191" s="76">
        <v>1</v>
      </c>
      <c r="E191" s="108">
        <v>545</v>
      </c>
      <c r="F191" s="72">
        <v>545</v>
      </c>
      <c r="G191" s="61" t="s">
        <v>695</v>
      </c>
      <c r="H191" s="109">
        <f t="shared" si="34"/>
        <v>0.37888500000000003</v>
      </c>
      <c r="I191" s="63" t="s">
        <v>696</v>
      </c>
      <c r="J191" s="112" t="s">
        <v>697</v>
      </c>
      <c r="K191" s="44" t="s">
        <v>307</v>
      </c>
      <c r="L191" s="32" t="s">
        <v>308</v>
      </c>
      <c r="M191" s="67" t="s">
        <v>698</v>
      </c>
      <c r="N191" s="84"/>
    </row>
    <row r="192" spans="1:14" s="4" customFormat="1" ht="150" customHeight="1">
      <c r="A192" s="105" t="s">
        <v>692</v>
      </c>
      <c r="B192" s="106" t="s">
        <v>703</v>
      </c>
      <c r="C192" s="99" t="s">
        <v>702</v>
      </c>
      <c r="D192" s="76">
        <v>1</v>
      </c>
      <c r="E192" s="108">
        <v>575</v>
      </c>
      <c r="F192" s="72">
        <v>595</v>
      </c>
      <c r="G192" s="61" t="s">
        <v>695</v>
      </c>
      <c r="H192" s="109">
        <f t="shared" si="34"/>
        <v>0.37888500000000003</v>
      </c>
      <c r="I192" s="63" t="s">
        <v>696</v>
      </c>
      <c r="J192" s="112" t="s">
        <v>700</v>
      </c>
      <c r="K192" s="44" t="s">
        <v>307</v>
      </c>
      <c r="L192" s="32" t="s">
        <v>308</v>
      </c>
      <c r="M192" s="67" t="s">
        <v>698</v>
      </c>
      <c r="N192" s="84"/>
    </row>
    <row r="193" spans="1:14" s="4" customFormat="1" ht="150" customHeight="1">
      <c r="A193" s="105" t="s">
        <v>692</v>
      </c>
      <c r="B193" s="106" t="s">
        <v>704</v>
      </c>
      <c r="C193" s="99" t="s">
        <v>705</v>
      </c>
      <c r="D193" s="76">
        <v>1</v>
      </c>
      <c r="E193" s="108">
        <v>370</v>
      </c>
      <c r="F193" s="72">
        <v>385</v>
      </c>
      <c r="G193" s="61" t="s">
        <v>706</v>
      </c>
      <c r="H193" s="109">
        <f t="shared" ref="H193:H196" si="35">1.11*0.62*0.4</f>
        <v>0.27528000000000002</v>
      </c>
      <c r="I193" s="63" t="s">
        <v>707</v>
      </c>
      <c r="J193" s="112" t="s">
        <v>708</v>
      </c>
      <c r="K193" s="44" t="s">
        <v>307</v>
      </c>
      <c r="L193" s="32" t="s">
        <v>308</v>
      </c>
      <c r="M193" s="67" t="s">
        <v>709</v>
      </c>
      <c r="N193" s="84"/>
    </row>
    <row r="194" spans="1:14" s="4" customFormat="1" ht="150" customHeight="1">
      <c r="A194" s="105" t="s">
        <v>692</v>
      </c>
      <c r="B194" s="106" t="s">
        <v>710</v>
      </c>
      <c r="C194" s="99" t="s">
        <v>705</v>
      </c>
      <c r="D194" s="76">
        <v>1</v>
      </c>
      <c r="E194" s="108">
        <v>405</v>
      </c>
      <c r="F194" s="72">
        <v>420</v>
      </c>
      <c r="G194" s="61" t="s">
        <v>706</v>
      </c>
      <c r="H194" s="109">
        <f t="shared" si="35"/>
        <v>0.27528000000000002</v>
      </c>
      <c r="I194" s="63" t="s">
        <v>707</v>
      </c>
      <c r="J194" s="112" t="s">
        <v>711</v>
      </c>
      <c r="K194" s="44" t="s">
        <v>307</v>
      </c>
      <c r="L194" s="32" t="s">
        <v>308</v>
      </c>
      <c r="M194" s="67" t="s">
        <v>709</v>
      </c>
      <c r="N194" s="84"/>
    </row>
    <row r="195" spans="1:14" s="4" customFormat="1" ht="150" customHeight="1">
      <c r="A195" s="105" t="s">
        <v>692</v>
      </c>
      <c r="B195" s="106" t="s">
        <v>710</v>
      </c>
      <c r="C195" s="99" t="s">
        <v>705</v>
      </c>
      <c r="D195" s="76">
        <v>1</v>
      </c>
      <c r="E195" s="108">
        <v>405</v>
      </c>
      <c r="F195" s="72">
        <v>420</v>
      </c>
      <c r="G195" s="61" t="s">
        <v>706</v>
      </c>
      <c r="H195" s="109">
        <f t="shared" si="35"/>
        <v>0.27528000000000002</v>
      </c>
      <c r="I195" s="63" t="s">
        <v>707</v>
      </c>
      <c r="J195" s="112" t="s">
        <v>711</v>
      </c>
      <c r="K195" s="44" t="s">
        <v>307</v>
      </c>
      <c r="L195" s="32" t="s">
        <v>308</v>
      </c>
      <c r="M195" s="67" t="s">
        <v>709</v>
      </c>
      <c r="N195" s="84"/>
    </row>
    <row r="196" spans="1:14" s="4" customFormat="1" ht="150" customHeight="1">
      <c r="A196" s="105" t="s">
        <v>692</v>
      </c>
      <c r="B196" s="106" t="s">
        <v>712</v>
      </c>
      <c r="C196" s="99" t="s">
        <v>713</v>
      </c>
      <c r="D196" s="76">
        <v>1</v>
      </c>
      <c r="E196" s="108">
        <v>458</v>
      </c>
      <c r="F196" s="72">
        <v>473</v>
      </c>
      <c r="G196" s="61" t="s">
        <v>706</v>
      </c>
      <c r="H196" s="109">
        <f t="shared" si="35"/>
        <v>0.27528000000000002</v>
      </c>
      <c r="I196" s="63" t="s">
        <v>707</v>
      </c>
      <c r="J196" s="112" t="s">
        <v>711</v>
      </c>
      <c r="K196" s="44" t="s">
        <v>307</v>
      </c>
      <c r="L196" s="32" t="s">
        <v>308</v>
      </c>
      <c r="M196" s="67" t="s">
        <v>709</v>
      </c>
      <c r="N196" s="84"/>
    </row>
    <row r="197" spans="1:14" s="4" customFormat="1" ht="150" customHeight="1">
      <c r="A197" s="105" t="s">
        <v>714</v>
      </c>
      <c r="B197" s="106" t="s">
        <v>715</v>
      </c>
      <c r="C197" s="99" t="s">
        <v>716</v>
      </c>
      <c r="D197" s="76">
        <v>1</v>
      </c>
      <c r="E197" s="108">
        <v>440</v>
      </c>
      <c r="F197" s="72">
        <v>460</v>
      </c>
      <c r="G197" s="61" t="s">
        <v>717</v>
      </c>
      <c r="H197" s="109">
        <f t="shared" ref="H197:H200" si="36">1.23*0.63*0.45</f>
        <v>0.34870499999999999</v>
      </c>
      <c r="I197" s="63" t="s">
        <v>718</v>
      </c>
      <c r="J197" s="112" t="s">
        <v>719</v>
      </c>
      <c r="K197" s="44" t="s">
        <v>307</v>
      </c>
      <c r="L197" s="32" t="s">
        <v>308</v>
      </c>
      <c r="M197" s="67" t="s">
        <v>720</v>
      </c>
      <c r="N197" s="118" t="s">
        <v>721</v>
      </c>
    </row>
    <row r="198" spans="1:14" s="4" customFormat="1" ht="150" customHeight="1">
      <c r="A198" s="105" t="s">
        <v>714</v>
      </c>
      <c r="B198" s="106" t="s">
        <v>715</v>
      </c>
      <c r="C198" s="99" t="s">
        <v>716</v>
      </c>
      <c r="D198" s="76">
        <v>1</v>
      </c>
      <c r="E198" s="108">
        <v>440</v>
      </c>
      <c r="F198" s="72">
        <v>460</v>
      </c>
      <c r="G198" s="61" t="s">
        <v>717</v>
      </c>
      <c r="H198" s="109">
        <f t="shared" si="36"/>
        <v>0.34870499999999999</v>
      </c>
      <c r="I198" s="63" t="s">
        <v>718</v>
      </c>
      <c r="J198" s="112" t="s">
        <v>719</v>
      </c>
      <c r="K198" s="44" t="s">
        <v>307</v>
      </c>
      <c r="L198" s="32" t="s">
        <v>308</v>
      </c>
      <c r="M198" s="67" t="s">
        <v>720</v>
      </c>
      <c r="N198" s="118" t="s">
        <v>721</v>
      </c>
    </row>
    <row r="199" spans="1:14" s="4" customFormat="1" ht="150" customHeight="1">
      <c r="A199" s="105" t="s">
        <v>714</v>
      </c>
      <c r="B199" s="106" t="s">
        <v>722</v>
      </c>
      <c r="C199" s="99" t="s">
        <v>723</v>
      </c>
      <c r="D199" s="76">
        <v>1</v>
      </c>
      <c r="E199" s="108">
        <v>500</v>
      </c>
      <c r="F199" s="72">
        <v>520</v>
      </c>
      <c r="G199" s="61" t="s">
        <v>717</v>
      </c>
      <c r="H199" s="109">
        <f t="shared" si="36"/>
        <v>0.34870499999999999</v>
      </c>
      <c r="I199" s="63" t="s">
        <v>718</v>
      </c>
      <c r="J199" s="112" t="s">
        <v>719</v>
      </c>
      <c r="K199" s="44" t="s">
        <v>307</v>
      </c>
      <c r="L199" s="32" t="s">
        <v>308</v>
      </c>
      <c r="M199" s="116" t="s">
        <v>720</v>
      </c>
      <c r="N199" s="118" t="s">
        <v>721</v>
      </c>
    </row>
    <row r="200" spans="1:14" s="4" customFormat="1" ht="150" customHeight="1">
      <c r="A200" s="105" t="s">
        <v>714</v>
      </c>
      <c r="B200" s="106" t="s">
        <v>724</v>
      </c>
      <c r="C200" s="99" t="s">
        <v>723</v>
      </c>
      <c r="D200" s="76">
        <v>1</v>
      </c>
      <c r="E200" s="108">
        <v>500</v>
      </c>
      <c r="F200" s="72">
        <v>520</v>
      </c>
      <c r="G200" s="61" t="s">
        <v>717</v>
      </c>
      <c r="H200" s="109">
        <f t="shared" si="36"/>
        <v>0.34870499999999999</v>
      </c>
      <c r="I200" s="63" t="s">
        <v>718</v>
      </c>
      <c r="J200" s="112" t="s">
        <v>719</v>
      </c>
      <c r="K200" s="44" t="s">
        <v>307</v>
      </c>
      <c r="L200" s="32" t="s">
        <v>308</v>
      </c>
      <c r="M200" s="67" t="s">
        <v>720</v>
      </c>
      <c r="N200" s="118" t="s">
        <v>721</v>
      </c>
    </row>
    <row r="201" spans="1:14" s="4" customFormat="1" ht="150" customHeight="1">
      <c r="A201" s="105" t="s">
        <v>714</v>
      </c>
      <c r="B201" s="106" t="s">
        <v>725</v>
      </c>
      <c r="C201" s="99" t="s">
        <v>726</v>
      </c>
      <c r="D201" s="76">
        <v>1</v>
      </c>
      <c r="E201" s="108">
        <v>570</v>
      </c>
      <c r="F201" s="72">
        <v>600</v>
      </c>
      <c r="G201" s="61" t="s">
        <v>727</v>
      </c>
      <c r="H201" s="109">
        <f t="shared" ref="H201:H206" si="37">1.2*0.69*0.6</f>
        <v>0.49680000000000002</v>
      </c>
      <c r="I201" s="63" t="s">
        <v>728</v>
      </c>
      <c r="J201" s="112" t="s">
        <v>729</v>
      </c>
      <c r="K201" s="44" t="s">
        <v>307</v>
      </c>
      <c r="L201" s="32" t="s">
        <v>308</v>
      </c>
      <c r="M201" s="67" t="s">
        <v>730</v>
      </c>
      <c r="N201" s="118" t="s">
        <v>721</v>
      </c>
    </row>
    <row r="202" spans="1:14" s="4" customFormat="1" ht="150" customHeight="1">
      <c r="A202" s="105" t="s">
        <v>714</v>
      </c>
      <c r="B202" s="106" t="s">
        <v>725</v>
      </c>
      <c r="C202" s="99" t="s">
        <v>726</v>
      </c>
      <c r="D202" s="76">
        <v>1</v>
      </c>
      <c r="E202" s="108">
        <v>570</v>
      </c>
      <c r="F202" s="72">
        <v>600</v>
      </c>
      <c r="G202" s="61" t="s">
        <v>727</v>
      </c>
      <c r="H202" s="109">
        <f t="shared" si="37"/>
        <v>0.49680000000000002</v>
      </c>
      <c r="I202" s="63" t="s">
        <v>728</v>
      </c>
      <c r="J202" s="112" t="s">
        <v>729</v>
      </c>
      <c r="K202" s="44" t="s">
        <v>307</v>
      </c>
      <c r="L202" s="32" t="s">
        <v>308</v>
      </c>
      <c r="M202" s="67" t="s">
        <v>730</v>
      </c>
      <c r="N202" s="118" t="s">
        <v>721</v>
      </c>
    </row>
    <row r="203" spans="1:14" s="4" customFormat="1" ht="150" customHeight="1">
      <c r="A203" s="105" t="s">
        <v>714</v>
      </c>
      <c r="B203" s="106" t="s">
        <v>725</v>
      </c>
      <c r="C203" s="99" t="s">
        <v>726</v>
      </c>
      <c r="D203" s="76">
        <v>1</v>
      </c>
      <c r="E203" s="108">
        <v>570</v>
      </c>
      <c r="F203" s="72">
        <v>600</v>
      </c>
      <c r="G203" s="61" t="s">
        <v>727</v>
      </c>
      <c r="H203" s="109">
        <f t="shared" si="37"/>
        <v>0.49680000000000002</v>
      </c>
      <c r="I203" s="63" t="s">
        <v>728</v>
      </c>
      <c r="J203" s="112" t="s">
        <v>729</v>
      </c>
      <c r="K203" s="44" t="s">
        <v>307</v>
      </c>
      <c r="L203" s="32" t="s">
        <v>308</v>
      </c>
      <c r="M203" s="67" t="s">
        <v>730</v>
      </c>
      <c r="N203" s="118" t="s">
        <v>721</v>
      </c>
    </row>
    <row r="204" spans="1:14" s="4" customFormat="1" ht="150" customHeight="1">
      <c r="A204" s="105" t="s">
        <v>714</v>
      </c>
      <c r="B204" s="106" t="s">
        <v>731</v>
      </c>
      <c r="C204" s="99" t="s">
        <v>732</v>
      </c>
      <c r="D204" s="76">
        <v>1</v>
      </c>
      <c r="E204" s="108">
        <v>625</v>
      </c>
      <c r="F204" s="72">
        <v>655</v>
      </c>
      <c r="G204" s="61" t="s">
        <v>727</v>
      </c>
      <c r="H204" s="109">
        <f t="shared" si="37"/>
        <v>0.49680000000000002</v>
      </c>
      <c r="I204" s="63" t="s">
        <v>728</v>
      </c>
      <c r="J204" s="112" t="s">
        <v>729</v>
      </c>
      <c r="K204" s="44" t="s">
        <v>307</v>
      </c>
      <c r="L204" s="32" t="s">
        <v>308</v>
      </c>
      <c r="M204" s="67" t="s">
        <v>730</v>
      </c>
      <c r="N204" s="118" t="s">
        <v>721</v>
      </c>
    </row>
    <row r="205" spans="1:14" s="4" customFormat="1" ht="150" customHeight="1">
      <c r="A205" s="105" t="s">
        <v>714</v>
      </c>
      <c r="B205" s="106" t="s">
        <v>731</v>
      </c>
      <c r="C205" s="99" t="s">
        <v>732</v>
      </c>
      <c r="D205" s="76">
        <v>1</v>
      </c>
      <c r="E205" s="108">
        <v>625</v>
      </c>
      <c r="F205" s="72">
        <v>655</v>
      </c>
      <c r="G205" s="61" t="s">
        <v>727</v>
      </c>
      <c r="H205" s="109">
        <f t="shared" si="37"/>
        <v>0.49680000000000002</v>
      </c>
      <c r="I205" s="63" t="s">
        <v>728</v>
      </c>
      <c r="J205" s="112" t="s">
        <v>729</v>
      </c>
      <c r="K205" s="44" t="s">
        <v>307</v>
      </c>
      <c r="L205" s="32" t="s">
        <v>308</v>
      </c>
      <c r="M205" s="67" t="s">
        <v>730</v>
      </c>
      <c r="N205" s="118" t="s">
        <v>721</v>
      </c>
    </row>
    <row r="206" spans="1:14" s="4" customFormat="1" ht="150" customHeight="1">
      <c r="A206" s="105" t="s">
        <v>714</v>
      </c>
      <c r="B206" s="106" t="s">
        <v>731</v>
      </c>
      <c r="C206" s="99" t="s">
        <v>732</v>
      </c>
      <c r="D206" s="76">
        <v>1</v>
      </c>
      <c r="E206" s="108">
        <v>625</v>
      </c>
      <c r="F206" s="72">
        <v>655</v>
      </c>
      <c r="G206" s="61" t="s">
        <v>727</v>
      </c>
      <c r="H206" s="109">
        <f t="shared" si="37"/>
        <v>0.49680000000000002</v>
      </c>
      <c r="I206" s="63" t="s">
        <v>728</v>
      </c>
      <c r="J206" s="112" t="s">
        <v>729</v>
      </c>
      <c r="K206" s="44" t="s">
        <v>307</v>
      </c>
      <c r="L206" s="32" t="s">
        <v>308</v>
      </c>
      <c r="M206" s="67" t="s">
        <v>730</v>
      </c>
      <c r="N206" s="118" t="s">
        <v>721</v>
      </c>
    </row>
    <row r="207" spans="1:14" s="4" customFormat="1" ht="150" customHeight="1">
      <c r="A207" s="105" t="s">
        <v>714</v>
      </c>
      <c r="B207" s="106" t="s">
        <v>733</v>
      </c>
      <c r="C207" s="99" t="s">
        <v>716</v>
      </c>
      <c r="D207" s="76">
        <v>1</v>
      </c>
      <c r="E207" s="108">
        <v>475</v>
      </c>
      <c r="F207" s="72">
        <v>495</v>
      </c>
      <c r="G207" s="61" t="s">
        <v>734</v>
      </c>
      <c r="H207" s="109">
        <f t="shared" ref="H207:H212" si="38">1.22*0.62*0.44</f>
        <v>0.332816</v>
      </c>
      <c r="I207" s="63" t="s">
        <v>735</v>
      </c>
      <c r="J207" s="112" t="s">
        <v>736</v>
      </c>
      <c r="K207" s="44" t="s">
        <v>307</v>
      </c>
      <c r="L207" s="32" t="s">
        <v>308</v>
      </c>
      <c r="M207" s="67" t="s">
        <v>737</v>
      </c>
      <c r="N207" s="118" t="s">
        <v>721</v>
      </c>
    </row>
    <row r="208" spans="1:14" s="4" customFormat="1" ht="150" customHeight="1">
      <c r="A208" s="105" t="s">
        <v>714</v>
      </c>
      <c r="B208" s="106" t="s">
        <v>733</v>
      </c>
      <c r="C208" s="99" t="s">
        <v>716</v>
      </c>
      <c r="D208" s="76">
        <v>1</v>
      </c>
      <c r="E208" s="108">
        <v>475</v>
      </c>
      <c r="F208" s="72">
        <v>495</v>
      </c>
      <c r="G208" s="61" t="s">
        <v>734</v>
      </c>
      <c r="H208" s="109">
        <f t="shared" si="38"/>
        <v>0.332816</v>
      </c>
      <c r="I208" s="63" t="s">
        <v>735</v>
      </c>
      <c r="J208" s="112" t="s">
        <v>736</v>
      </c>
      <c r="K208" s="44" t="s">
        <v>307</v>
      </c>
      <c r="L208" s="32" t="s">
        <v>308</v>
      </c>
      <c r="M208" s="67" t="s">
        <v>737</v>
      </c>
      <c r="N208" s="118" t="s">
        <v>721</v>
      </c>
    </row>
    <row r="209" spans="1:14" s="4" customFormat="1" ht="150" customHeight="1">
      <c r="A209" s="105" t="s">
        <v>714</v>
      </c>
      <c r="B209" s="106" t="s">
        <v>738</v>
      </c>
      <c r="C209" s="99" t="s">
        <v>723</v>
      </c>
      <c r="D209" s="76">
        <v>1</v>
      </c>
      <c r="E209" s="108">
        <v>530</v>
      </c>
      <c r="F209" s="72">
        <v>550</v>
      </c>
      <c r="G209" s="61" t="s">
        <v>734</v>
      </c>
      <c r="H209" s="109">
        <f t="shared" si="38"/>
        <v>0.332816</v>
      </c>
      <c r="I209" s="63" t="s">
        <v>735</v>
      </c>
      <c r="J209" s="112" t="s">
        <v>736</v>
      </c>
      <c r="K209" s="44" t="s">
        <v>307</v>
      </c>
      <c r="L209" s="32" t="s">
        <v>308</v>
      </c>
      <c r="M209" s="67" t="s">
        <v>737</v>
      </c>
      <c r="N209" s="118" t="s">
        <v>721</v>
      </c>
    </row>
    <row r="210" spans="1:14" s="4" customFormat="1" ht="150" customHeight="1">
      <c r="A210" s="105" t="s">
        <v>714</v>
      </c>
      <c r="B210" s="106" t="s">
        <v>738</v>
      </c>
      <c r="C210" s="99" t="s">
        <v>723</v>
      </c>
      <c r="D210" s="76">
        <v>1</v>
      </c>
      <c r="E210" s="108">
        <v>530</v>
      </c>
      <c r="F210" s="72">
        <v>550</v>
      </c>
      <c r="G210" s="61" t="s">
        <v>734</v>
      </c>
      <c r="H210" s="109">
        <f t="shared" si="38"/>
        <v>0.332816</v>
      </c>
      <c r="I210" s="63" t="s">
        <v>735</v>
      </c>
      <c r="J210" s="112" t="s">
        <v>736</v>
      </c>
      <c r="K210" s="44" t="s">
        <v>307</v>
      </c>
      <c r="L210" s="32" t="s">
        <v>308</v>
      </c>
      <c r="M210" s="67" t="s">
        <v>737</v>
      </c>
      <c r="N210" s="118" t="s">
        <v>721</v>
      </c>
    </row>
    <row r="211" spans="1:14" s="4" customFormat="1" ht="150" customHeight="1">
      <c r="A211" s="105" t="s">
        <v>714</v>
      </c>
      <c r="B211" s="106" t="s">
        <v>739</v>
      </c>
      <c r="C211" s="99" t="s">
        <v>716</v>
      </c>
      <c r="D211" s="76">
        <v>1</v>
      </c>
      <c r="E211" s="108">
        <v>435</v>
      </c>
      <c r="F211" s="72">
        <v>455</v>
      </c>
      <c r="G211" s="61" t="s">
        <v>734</v>
      </c>
      <c r="H211" s="109">
        <f t="shared" si="38"/>
        <v>0.332816</v>
      </c>
      <c r="I211" s="63" t="s">
        <v>735</v>
      </c>
      <c r="J211" s="112" t="s">
        <v>736</v>
      </c>
      <c r="K211" s="44" t="s">
        <v>307</v>
      </c>
      <c r="L211" s="32" t="s">
        <v>308</v>
      </c>
      <c r="M211" s="67" t="s">
        <v>737</v>
      </c>
      <c r="N211" s="118" t="s">
        <v>721</v>
      </c>
    </row>
    <row r="212" spans="1:14" s="4" customFormat="1" ht="150" customHeight="1">
      <c r="A212" s="105" t="s">
        <v>714</v>
      </c>
      <c r="B212" s="106" t="s">
        <v>740</v>
      </c>
      <c r="C212" s="99" t="s">
        <v>723</v>
      </c>
      <c r="D212" s="76">
        <v>1</v>
      </c>
      <c r="E212" s="108">
        <v>490</v>
      </c>
      <c r="F212" s="72">
        <v>510</v>
      </c>
      <c r="G212" s="61" t="s">
        <v>734</v>
      </c>
      <c r="H212" s="109">
        <f t="shared" si="38"/>
        <v>0.332816</v>
      </c>
      <c r="I212" s="63" t="s">
        <v>735</v>
      </c>
      <c r="J212" s="112" t="s">
        <v>736</v>
      </c>
      <c r="K212" s="44" t="s">
        <v>307</v>
      </c>
      <c r="L212" s="32" t="s">
        <v>308</v>
      </c>
      <c r="M212" s="67" t="s">
        <v>737</v>
      </c>
      <c r="N212" s="118" t="s">
        <v>721</v>
      </c>
    </row>
    <row r="213" spans="1:14" s="4" customFormat="1" ht="150" customHeight="1">
      <c r="A213" s="105" t="s">
        <v>714</v>
      </c>
      <c r="B213" s="106" t="s">
        <v>741</v>
      </c>
      <c r="C213" s="99" t="s">
        <v>742</v>
      </c>
      <c r="D213" s="76">
        <v>1</v>
      </c>
      <c r="E213" s="108">
        <v>370</v>
      </c>
      <c r="F213" s="72">
        <v>395</v>
      </c>
      <c r="G213" s="61" t="s">
        <v>743</v>
      </c>
      <c r="H213" s="109">
        <f>1.11*0.69*0.51</f>
        <v>0.39060899999999998</v>
      </c>
      <c r="I213" s="63" t="s">
        <v>744</v>
      </c>
      <c r="J213" s="112" t="s">
        <v>745</v>
      </c>
      <c r="K213" s="44" t="s">
        <v>307</v>
      </c>
      <c r="L213" s="32" t="s">
        <v>308</v>
      </c>
      <c r="M213" s="67" t="s">
        <v>746</v>
      </c>
      <c r="N213" s="118" t="s">
        <v>721</v>
      </c>
    </row>
    <row r="214" spans="1:14" s="4" customFormat="1" ht="150" customHeight="1">
      <c r="A214" s="105" t="s">
        <v>714</v>
      </c>
      <c r="B214" s="106" t="s">
        <v>747</v>
      </c>
      <c r="C214" s="99" t="s">
        <v>748</v>
      </c>
      <c r="D214" s="76">
        <v>1</v>
      </c>
      <c r="E214" s="108">
        <v>395</v>
      </c>
      <c r="F214" s="72">
        <v>415</v>
      </c>
      <c r="G214" s="61" t="s">
        <v>743</v>
      </c>
      <c r="H214" s="109">
        <f>1.11*0.69*0.51</f>
        <v>0.39060899999999998</v>
      </c>
      <c r="I214" s="63" t="s">
        <v>744</v>
      </c>
      <c r="J214" s="112" t="s">
        <v>745</v>
      </c>
      <c r="K214" s="44" t="s">
        <v>307</v>
      </c>
      <c r="L214" s="32" t="s">
        <v>308</v>
      </c>
      <c r="M214" s="67" t="s">
        <v>746</v>
      </c>
      <c r="N214" s="118" t="s">
        <v>721</v>
      </c>
    </row>
    <row r="215" spans="1:14" s="4" customFormat="1" ht="150" customHeight="1">
      <c r="A215" s="105" t="s">
        <v>714</v>
      </c>
      <c r="B215" s="106" t="s">
        <v>749</v>
      </c>
      <c r="C215" s="99" t="s">
        <v>750</v>
      </c>
      <c r="D215" s="76">
        <v>1</v>
      </c>
      <c r="E215" s="108">
        <v>310</v>
      </c>
      <c r="F215" s="72">
        <v>325</v>
      </c>
      <c r="G215" s="61" t="s">
        <v>751</v>
      </c>
      <c r="H215" s="109">
        <f t="shared" ref="H215:H219" si="39">1.04*0.64*0.4</f>
        <v>0.26623999999999998</v>
      </c>
      <c r="I215" s="63" t="s">
        <v>752</v>
      </c>
      <c r="J215" s="112" t="s">
        <v>753</v>
      </c>
      <c r="K215" s="44" t="s">
        <v>307</v>
      </c>
      <c r="L215" s="32" t="s">
        <v>308</v>
      </c>
      <c r="M215" s="67" t="s">
        <v>754</v>
      </c>
      <c r="N215" s="118" t="s">
        <v>721</v>
      </c>
    </row>
    <row r="216" spans="1:14" s="4" customFormat="1" ht="150" customHeight="1">
      <c r="A216" s="105" t="s">
        <v>714</v>
      </c>
      <c r="B216" s="106" t="s">
        <v>755</v>
      </c>
      <c r="C216" s="99" t="s">
        <v>750</v>
      </c>
      <c r="D216" s="76">
        <v>1</v>
      </c>
      <c r="E216" s="108">
        <v>340</v>
      </c>
      <c r="F216" s="72">
        <v>355</v>
      </c>
      <c r="G216" s="61" t="s">
        <v>751</v>
      </c>
      <c r="H216" s="109">
        <f t="shared" si="39"/>
        <v>0.26623999999999998</v>
      </c>
      <c r="I216" s="63" t="s">
        <v>752</v>
      </c>
      <c r="J216" s="112" t="s">
        <v>756</v>
      </c>
      <c r="K216" s="44" t="s">
        <v>307</v>
      </c>
      <c r="L216" s="32" t="s">
        <v>308</v>
      </c>
      <c r="M216" s="67" t="s">
        <v>754</v>
      </c>
      <c r="N216" s="118" t="s">
        <v>721</v>
      </c>
    </row>
    <row r="217" spans="1:14" s="4" customFormat="1" ht="150" customHeight="1">
      <c r="A217" s="105" t="s">
        <v>714</v>
      </c>
      <c r="B217" s="106" t="s">
        <v>755</v>
      </c>
      <c r="C217" s="99" t="s">
        <v>750</v>
      </c>
      <c r="D217" s="76">
        <v>1</v>
      </c>
      <c r="E217" s="108">
        <v>340</v>
      </c>
      <c r="F217" s="72">
        <v>355</v>
      </c>
      <c r="G217" s="61" t="s">
        <v>751</v>
      </c>
      <c r="H217" s="109">
        <f t="shared" si="39"/>
        <v>0.26623999999999998</v>
      </c>
      <c r="I217" s="63" t="s">
        <v>752</v>
      </c>
      <c r="J217" s="112" t="s">
        <v>756</v>
      </c>
      <c r="K217" s="44" t="s">
        <v>307</v>
      </c>
      <c r="L217" s="32" t="s">
        <v>308</v>
      </c>
      <c r="M217" s="67" t="s">
        <v>754</v>
      </c>
      <c r="N217" s="118" t="s">
        <v>721</v>
      </c>
    </row>
    <row r="218" spans="1:14" s="4" customFormat="1" ht="150" customHeight="1">
      <c r="A218" s="105" t="s">
        <v>714</v>
      </c>
      <c r="B218" s="106" t="s">
        <v>757</v>
      </c>
      <c r="C218" s="99" t="s">
        <v>758</v>
      </c>
      <c r="D218" s="76">
        <v>1</v>
      </c>
      <c r="E218" s="108">
        <v>368</v>
      </c>
      <c r="F218" s="72">
        <v>383</v>
      </c>
      <c r="G218" s="61" t="s">
        <v>751</v>
      </c>
      <c r="H218" s="109">
        <f t="shared" si="39"/>
        <v>0.26623999999999998</v>
      </c>
      <c r="I218" s="63" t="s">
        <v>752</v>
      </c>
      <c r="J218" s="112" t="s">
        <v>756</v>
      </c>
      <c r="K218" s="44" t="s">
        <v>307</v>
      </c>
      <c r="L218" s="32" t="s">
        <v>308</v>
      </c>
      <c r="M218" s="67" t="s">
        <v>754</v>
      </c>
      <c r="N218" s="118" t="s">
        <v>721</v>
      </c>
    </row>
    <row r="219" spans="1:14" s="4" customFormat="1" ht="150" customHeight="1">
      <c r="A219" s="105" t="s">
        <v>714</v>
      </c>
      <c r="B219" s="106" t="s">
        <v>757</v>
      </c>
      <c r="C219" s="99" t="s">
        <v>758</v>
      </c>
      <c r="D219" s="76">
        <v>1</v>
      </c>
      <c r="E219" s="108">
        <v>368</v>
      </c>
      <c r="F219" s="72">
        <v>383</v>
      </c>
      <c r="G219" s="61" t="s">
        <v>751</v>
      </c>
      <c r="H219" s="109">
        <f t="shared" si="39"/>
        <v>0.26623999999999998</v>
      </c>
      <c r="I219" s="63" t="s">
        <v>752</v>
      </c>
      <c r="J219" s="112" t="s">
        <v>756</v>
      </c>
      <c r="K219" s="44" t="s">
        <v>307</v>
      </c>
      <c r="L219" s="32" t="s">
        <v>308</v>
      </c>
      <c r="M219" s="67" t="s">
        <v>754</v>
      </c>
      <c r="N219" s="118" t="s">
        <v>721</v>
      </c>
    </row>
    <row r="220" spans="1:14" s="4" customFormat="1" ht="150" customHeight="1">
      <c r="A220" s="105" t="s">
        <v>714</v>
      </c>
      <c r="B220" s="106" t="s">
        <v>759</v>
      </c>
      <c r="C220" s="99" t="s">
        <v>760</v>
      </c>
      <c r="D220" s="76">
        <v>1</v>
      </c>
      <c r="E220" s="108">
        <v>330</v>
      </c>
      <c r="F220" s="72">
        <v>350</v>
      </c>
      <c r="G220" s="61" t="s">
        <v>743</v>
      </c>
      <c r="H220" s="109">
        <f t="shared" ref="H220:H225" si="40">1.11*0.69*0.51</f>
        <v>0.39060899999999998</v>
      </c>
      <c r="I220" s="63" t="s">
        <v>744</v>
      </c>
      <c r="J220" s="112" t="s">
        <v>761</v>
      </c>
      <c r="K220" s="44" t="s">
        <v>307</v>
      </c>
      <c r="L220" s="32" t="s">
        <v>308</v>
      </c>
      <c r="M220" s="67" t="s">
        <v>746</v>
      </c>
      <c r="N220" s="118" t="s">
        <v>721</v>
      </c>
    </row>
    <row r="221" spans="1:14" s="4" customFormat="1" ht="150" customHeight="1">
      <c r="A221" s="105" t="s">
        <v>714</v>
      </c>
      <c r="B221" s="106" t="s">
        <v>759</v>
      </c>
      <c r="C221" s="99" t="s">
        <v>760</v>
      </c>
      <c r="D221" s="76">
        <v>1</v>
      </c>
      <c r="E221" s="108">
        <v>330</v>
      </c>
      <c r="F221" s="72">
        <v>350</v>
      </c>
      <c r="G221" s="61" t="s">
        <v>743</v>
      </c>
      <c r="H221" s="109">
        <f t="shared" si="40"/>
        <v>0.39060899999999998</v>
      </c>
      <c r="I221" s="63" t="s">
        <v>744</v>
      </c>
      <c r="J221" s="112" t="s">
        <v>761</v>
      </c>
      <c r="K221" s="44" t="s">
        <v>307</v>
      </c>
      <c r="L221" s="32" t="s">
        <v>308</v>
      </c>
      <c r="M221" s="67" t="s">
        <v>746</v>
      </c>
      <c r="N221" s="118" t="s">
        <v>721</v>
      </c>
    </row>
    <row r="222" spans="1:14" s="4" customFormat="1" ht="150" customHeight="1">
      <c r="A222" s="105" t="s">
        <v>714</v>
      </c>
      <c r="B222" s="106" t="s">
        <v>762</v>
      </c>
      <c r="C222" s="99" t="s">
        <v>760</v>
      </c>
      <c r="D222" s="76">
        <v>1</v>
      </c>
      <c r="E222" s="108">
        <v>385</v>
      </c>
      <c r="F222" s="72">
        <v>405</v>
      </c>
      <c r="G222" s="61" t="s">
        <v>743</v>
      </c>
      <c r="H222" s="109">
        <f t="shared" si="40"/>
        <v>0.39060899999999998</v>
      </c>
      <c r="I222" s="63" t="s">
        <v>744</v>
      </c>
      <c r="J222" s="112" t="s">
        <v>763</v>
      </c>
      <c r="K222" s="44" t="s">
        <v>307</v>
      </c>
      <c r="L222" s="32" t="s">
        <v>308</v>
      </c>
      <c r="M222" s="67" t="s">
        <v>746</v>
      </c>
      <c r="N222" s="118" t="s">
        <v>721</v>
      </c>
    </row>
    <row r="223" spans="1:14" s="4" customFormat="1" ht="150" customHeight="1">
      <c r="A223" s="105" t="s">
        <v>714</v>
      </c>
      <c r="B223" s="106" t="s">
        <v>762</v>
      </c>
      <c r="C223" s="99" t="s">
        <v>760</v>
      </c>
      <c r="D223" s="76">
        <v>1</v>
      </c>
      <c r="E223" s="108">
        <v>385</v>
      </c>
      <c r="F223" s="72">
        <v>405</v>
      </c>
      <c r="G223" s="61" t="s">
        <v>743</v>
      </c>
      <c r="H223" s="109">
        <f t="shared" si="40"/>
        <v>0.39060899999999998</v>
      </c>
      <c r="I223" s="63" t="s">
        <v>744</v>
      </c>
      <c r="J223" s="112" t="s">
        <v>763</v>
      </c>
      <c r="K223" s="44" t="s">
        <v>307</v>
      </c>
      <c r="L223" s="32" t="s">
        <v>308</v>
      </c>
      <c r="M223" s="67" t="s">
        <v>746</v>
      </c>
      <c r="N223" s="118" t="s">
        <v>721</v>
      </c>
    </row>
    <row r="224" spans="1:14" s="4" customFormat="1" ht="150" customHeight="1">
      <c r="A224" s="105" t="s">
        <v>714</v>
      </c>
      <c r="B224" s="106" t="s">
        <v>764</v>
      </c>
      <c r="C224" s="99" t="s">
        <v>748</v>
      </c>
      <c r="D224" s="76">
        <v>1</v>
      </c>
      <c r="E224" s="108">
        <v>415</v>
      </c>
      <c r="F224" s="72">
        <v>435</v>
      </c>
      <c r="G224" s="61" t="s">
        <v>743</v>
      </c>
      <c r="H224" s="109">
        <f t="shared" si="40"/>
        <v>0.39060899999999998</v>
      </c>
      <c r="I224" s="63" t="s">
        <v>744</v>
      </c>
      <c r="J224" s="112" t="s">
        <v>763</v>
      </c>
      <c r="K224" s="44" t="s">
        <v>307</v>
      </c>
      <c r="L224" s="32" t="s">
        <v>308</v>
      </c>
      <c r="M224" s="67" t="s">
        <v>746</v>
      </c>
      <c r="N224" s="118" t="s">
        <v>721</v>
      </c>
    </row>
    <row r="225" spans="1:14" s="4" customFormat="1" ht="150" customHeight="1">
      <c r="A225" s="105" t="s">
        <v>714</v>
      </c>
      <c r="B225" s="106" t="s">
        <v>764</v>
      </c>
      <c r="C225" s="99" t="s">
        <v>748</v>
      </c>
      <c r="D225" s="76">
        <v>1</v>
      </c>
      <c r="E225" s="108">
        <v>415</v>
      </c>
      <c r="F225" s="72">
        <v>435</v>
      </c>
      <c r="G225" s="61" t="s">
        <v>743</v>
      </c>
      <c r="H225" s="109">
        <f t="shared" si="40"/>
        <v>0.39060899999999998</v>
      </c>
      <c r="I225" s="63" t="s">
        <v>744</v>
      </c>
      <c r="J225" s="112" t="s">
        <v>763</v>
      </c>
      <c r="K225" s="44" t="s">
        <v>307</v>
      </c>
      <c r="L225" s="32" t="s">
        <v>308</v>
      </c>
      <c r="M225" s="67" t="s">
        <v>746</v>
      </c>
      <c r="N225" s="118" t="s">
        <v>721</v>
      </c>
    </row>
    <row r="226" spans="1:14" s="4" customFormat="1" ht="150" customHeight="1">
      <c r="A226" s="105" t="s">
        <v>714</v>
      </c>
      <c r="B226" s="106" t="s">
        <v>765</v>
      </c>
      <c r="C226" s="99" t="s">
        <v>766</v>
      </c>
      <c r="D226" s="76">
        <v>1</v>
      </c>
      <c r="E226" s="108">
        <v>320</v>
      </c>
      <c r="F226" s="72">
        <v>350</v>
      </c>
      <c r="G226" s="61" t="s">
        <v>767</v>
      </c>
      <c r="H226" s="109">
        <f t="shared" ref="H226:H232" si="41">1.08*0.6*0.43</f>
        <v>0.27864</v>
      </c>
      <c r="I226" s="63" t="s">
        <v>768</v>
      </c>
      <c r="J226" s="110" t="s">
        <v>769</v>
      </c>
      <c r="K226" s="44" t="s">
        <v>307</v>
      </c>
      <c r="L226" s="32" t="s">
        <v>308</v>
      </c>
      <c r="M226" s="67" t="s">
        <v>754</v>
      </c>
      <c r="N226" s="118" t="s">
        <v>721</v>
      </c>
    </row>
    <row r="227" spans="1:14" s="4" customFormat="1" ht="150" customHeight="1">
      <c r="A227" s="105" t="s">
        <v>714</v>
      </c>
      <c r="B227" s="106" t="s">
        <v>765</v>
      </c>
      <c r="C227" s="99" t="s">
        <v>766</v>
      </c>
      <c r="D227" s="76">
        <v>1</v>
      </c>
      <c r="E227" s="108">
        <v>320</v>
      </c>
      <c r="F227" s="72">
        <v>350</v>
      </c>
      <c r="G227" s="61" t="s">
        <v>767</v>
      </c>
      <c r="H227" s="109">
        <f t="shared" si="41"/>
        <v>0.27864</v>
      </c>
      <c r="I227" s="63" t="s">
        <v>768</v>
      </c>
      <c r="J227" s="110" t="s">
        <v>769</v>
      </c>
      <c r="K227" s="44" t="s">
        <v>307</v>
      </c>
      <c r="L227" s="32" t="s">
        <v>308</v>
      </c>
      <c r="M227" s="67" t="s">
        <v>754</v>
      </c>
      <c r="N227" s="118" t="s">
        <v>721</v>
      </c>
    </row>
    <row r="228" spans="1:14" s="4" customFormat="1" ht="150" customHeight="1">
      <c r="A228" s="105" t="s">
        <v>714</v>
      </c>
      <c r="B228" s="106" t="s">
        <v>770</v>
      </c>
      <c r="C228" s="99" t="s">
        <v>766</v>
      </c>
      <c r="D228" s="76">
        <v>1</v>
      </c>
      <c r="E228" s="108">
        <v>370</v>
      </c>
      <c r="F228" s="72">
        <v>390</v>
      </c>
      <c r="G228" s="61" t="s">
        <v>767</v>
      </c>
      <c r="H228" s="109">
        <f t="shared" si="41"/>
        <v>0.27864</v>
      </c>
      <c r="I228" s="63" t="s">
        <v>768</v>
      </c>
      <c r="J228" s="110" t="s">
        <v>769</v>
      </c>
      <c r="K228" s="44" t="s">
        <v>307</v>
      </c>
      <c r="L228" s="32" t="s">
        <v>308</v>
      </c>
      <c r="M228" s="67" t="s">
        <v>754</v>
      </c>
      <c r="N228" s="118" t="s">
        <v>721</v>
      </c>
    </row>
    <row r="229" spans="1:14" s="4" customFormat="1" ht="150" customHeight="1">
      <c r="A229" s="105" t="s">
        <v>714</v>
      </c>
      <c r="B229" s="106" t="s">
        <v>770</v>
      </c>
      <c r="C229" s="99" t="s">
        <v>766</v>
      </c>
      <c r="D229" s="76">
        <v>1</v>
      </c>
      <c r="E229" s="108">
        <v>370</v>
      </c>
      <c r="F229" s="72">
        <v>390</v>
      </c>
      <c r="G229" s="61" t="s">
        <v>767</v>
      </c>
      <c r="H229" s="109">
        <f t="shared" si="41"/>
        <v>0.27864</v>
      </c>
      <c r="I229" s="63" t="s">
        <v>768</v>
      </c>
      <c r="J229" s="110" t="s">
        <v>769</v>
      </c>
      <c r="K229" s="44" t="s">
        <v>307</v>
      </c>
      <c r="L229" s="32" t="s">
        <v>308</v>
      </c>
      <c r="M229" s="67" t="s">
        <v>754</v>
      </c>
      <c r="N229" s="118" t="s">
        <v>721</v>
      </c>
    </row>
    <row r="230" spans="1:14" s="4" customFormat="1" ht="150" customHeight="1">
      <c r="A230" s="105" t="s">
        <v>714</v>
      </c>
      <c r="B230" s="106" t="s">
        <v>771</v>
      </c>
      <c r="C230" s="99" t="s">
        <v>772</v>
      </c>
      <c r="D230" s="76">
        <v>1</v>
      </c>
      <c r="E230" s="108">
        <v>430</v>
      </c>
      <c r="F230" s="72">
        <v>450</v>
      </c>
      <c r="G230" s="61" t="s">
        <v>767</v>
      </c>
      <c r="H230" s="109">
        <f t="shared" si="41"/>
        <v>0.27864</v>
      </c>
      <c r="I230" s="63" t="s">
        <v>768</v>
      </c>
      <c r="J230" s="110" t="s">
        <v>769</v>
      </c>
      <c r="K230" s="44" t="s">
        <v>307</v>
      </c>
      <c r="L230" s="32" t="s">
        <v>308</v>
      </c>
      <c r="M230" s="67" t="s">
        <v>754</v>
      </c>
      <c r="N230" s="118" t="s">
        <v>721</v>
      </c>
    </row>
    <row r="231" spans="1:14" s="4" customFormat="1" ht="152.1" customHeight="1">
      <c r="A231" s="105" t="s">
        <v>714</v>
      </c>
      <c r="B231" s="106" t="s">
        <v>771</v>
      </c>
      <c r="C231" s="99" t="s">
        <v>772</v>
      </c>
      <c r="D231" s="76">
        <v>1</v>
      </c>
      <c r="E231" s="108">
        <v>450</v>
      </c>
      <c r="F231" s="72">
        <v>465</v>
      </c>
      <c r="G231" s="61" t="s">
        <v>767</v>
      </c>
      <c r="H231" s="109">
        <f t="shared" si="41"/>
        <v>0.27864</v>
      </c>
      <c r="I231" s="63" t="s">
        <v>768</v>
      </c>
      <c r="J231" s="110" t="s">
        <v>769</v>
      </c>
      <c r="K231" s="44" t="s">
        <v>307</v>
      </c>
      <c r="L231" s="32" t="s">
        <v>308</v>
      </c>
      <c r="M231" s="67" t="s">
        <v>754</v>
      </c>
      <c r="N231" s="118" t="s">
        <v>721</v>
      </c>
    </row>
    <row r="232" spans="1:14" s="4" customFormat="1" ht="152.1" customHeight="1">
      <c r="A232" s="105" t="s">
        <v>714</v>
      </c>
      <c r="B232" s="106" t="s">
        <v>773</v>
      </c>
      <c r="C232" s="99" t="s">
        <v>772</v>
      </c>
      <c r="D232" s="76">
        <v>1</v>
      </c>
      <c r="E232" s="108">
        <v>520</v>
      </c>
      <c r="F232" s="72">
        <v>540</v>
      </c>
      <c r="G232" s="61" t="s">
        <v>767</v>
      </c>
      <c r="H232" s="109">
        <f t="shared" si="41"/>
        <v>0.27864</v>
      </c>
      <c r="I232" s="63" t="s">
        <v>768</v>
      </c>
      <c r="J232" s="110" t="s">
        <v>769</v>
      </c>
      <c r="K232" s="44" t="s">
        <v>307</v>
      </c>
      <c r="L232" s="32" t="s">
        <v>308</v>
      </c>
      <c r="M232" s="67" t="s">
        <v>754</v>
      </c>
      <c r="N232" s="118" t="s">
        <v>721</v>
      </c>
    </row>
    <row r="233" spans="1:14" s="4" customFormat="1" ht="149.1" customHeight="1">
      <c r="A233" s="105" t="s">
        <v>714</v>
      </c>
      <c r="B233" s="106" t="s">
        <v>774</v>
      </c>
      <c r="C233" s="99" t="s">
        <v>775</v>
      </c>
      <c r="D233" s="76">
        <v>1</v>
      </c>
      <c r="E233" s="108">
        <v>365</v>
      </c>
      <c r="F233" s="72">
        <v>378</v>
      </c>
      <c r="G233" s="61" t="s">
        <v>776</v>
      </c>
      <c r="H233" s="109">
        <f>0.92*0.57*0.42</f>
        <v>0.220248</v>
      </c>
      <c r="I233" s="63" t="s">
        <v>777</v>
      </c>
      <c r="J233" s="112" t="s">
        <v>778</v>
      </c>
      <c r="K233" s="44" t="s">
        <v>307</v>
      </c>
      <c r="L233" s="32" t="s">
        <v>308</v>
      </c>
      <c r="M233" s="67"/>
      <c r="N233" s="118" t="s">
        <v>779</v>
      </c>
    </row>
    <row r="234" spans="1:14" s="4" customFormat="1" ht="150" customHeight="1">
      <c r="A234" s="105" t="s">
        <v>714</v>
      </c>
      <c r="B234" s="106" t="s">
        <v>774</v>
      </c>
      <c r="C234" s="99" t="s">
        <v>775</v>
      </c>
      <c r="D234" s="76">
        <v>1</v>
      </c>
      <c r="E234" s="108">
        <v>365</v>
      </c>
      <c r="F234" s="72">
        <v>378</v>
      </c>
      <c r="G234" s="61" t="s">
        <v>776</v>
      </c>
      <c r="H234" s="109">
        <f>0.92*0.57*0.42</f>
        <v>0.220248</v>
      </c>
      <c r="I234" s="63" t="s">
        <v>777</v>
      </c>
      <c r="J234" s="112" t="s">
        <v>778</v>
      </c>
      <c r="K234" s="44" t="s">
        <v>307</v>
      </c>
      <c r="L234" s="32" t="s">
        <v>308</v>
      </c>
      <c r="M234" s="67"/>
      <c r="N234" s="118" t="s">
        <v>779</v>
      </c>
    </row>
    <row r="235" spans="1:14" s="4" customFormat="1" ht="150" customHeight="1">
      <c r="A235" s="105" t="s">
        <v>714</v>
      </c>
      <c r="B235" s="106" t="s">
        <v>780</v>
      </c>
      <c r="C235" s="99" t="s">
        <v>775</v>
      </c>
      <c r="D235" s="76">
        <v>1</v>
      </c>
      <c r="E235" s="108">
        <v>405</v>
      </c>
      <c r="F235" s="72">
        <v>418</v>
      </c>
      <c r="G235" s="61" t="s">
        <v>776</v>
      </c>
      <c r="H235" s="109">
        <f>0.92*0.57*0.37</f>
        <v>0.19402800000000001</v>
      </c>
      <c r="I235" s="63" t="s">
        <v>777</v>
      </c>
      <c r="J235" s="112" t="s">
        <v>781</v>
      </c>
      <c r="K235" s="44" t="s">
        <v>307</v>
      </c>
      <c r="L235" s="32" t="s">
        <v>308</v>
      </c>
      <c r="M235" s="67"/>
      <c r="N235" s="118" t="s">
        <v>779</v>
      </c>
    </row>
    <row r="236" spans="1:14" s="4" customFormat="1" ht="150" customHeight="1">
      <c r="A236" s="105" t="s">
        <v>714</v>
      </c>
      <c r="B236" s="106" t="s">
        <v>780</v>
      </c>
      <c r="C236" s="99" t="s">
        <v>775</v>
      </c>
      <c r="D236" s="76">
        <v>1</v>
      </c>
      <c r="E236" s="108">
        <v>405</v>
      </c>
      <c r="F236" s="72">
        <v>418</v>
      </c>
      <c r="G236" s="61" t="s">
        <v>776</v>
      </c>
      <c r="H236" s="109">
        <f>0.92*0.57*0.37</f>
        <v>0.19402800000000001</v>
      </c>
      <c r="I236" s="63" t="s">
        <v>777</v>
      </c>
      <c r="J236" s="112" t="s">
        <v>781</v>
      </c>
      <c r="K236" s="44" t="s">
        <v>307</v>
      </c>
      <c r="L236" s="32" t="s">
        <v>308</v>
      </c>
      <c r="M236" s="67"/>
      <c r="N236" s="118" t="s">
        <v>779</v>
      </c>
    </row>
    <row r="237" spans="1:14" s="4" customFormat="1" ht="150" customHeight="1">
      <c r="A237" s="105" t="s">
        <v>782</v>
      </c>
      <c r="B237" s="106" t="s">
        <v>783</v>
      </c>
      <c r="C237" s="99" t="s">
        <v>784</v>
      </c>
      <c r="D237" s="76">
        <v>1</v>
      </c>
      <c r="E237" s="108">
        <v>385</v>
      </c>
      <c r="F237" s="72">
        <v>403</v>
      </c>
      <c r="G237" s="61" t="s">
        <v>785</v>
      </c>
      <c r="H237" s="109">
        <f t="shared" ref="H237:H240" si="42">1.11*0.62*0.42</f>
        <v>0.28904400000000002</v>
      </c>
      <c r="I237" s="63" t="s">
        <v>777</v>
      </c>
      <c r="J237" s="112" t="s">
        <v>786</v>
      </c>
      <c r="K237" s="44" t="s">
        <v>307</v>
      </c>
      <c r="L237" s="32" t="s">
        <v>308</v>
      </c>
      <c r="M237" s="67" t="s">
        <v>787</v>
      </c>
      <c r="N237" s="118"/>
    </row>
    <row r="238" spans="1:14" s="4" customFormat="1" ht="150" customHeight="1">
      <c r="A238" s="105" t="s">
        <v>782</v>
      </c>
      <c r="B238" s="106" t="s">
        <v>783</v>
      </c>
      <c r="C238" s="99" t="s">
        <v>784</v>
      </c>
      <c r="D238" s="76">
        <v>1</v>
      </c>
      <c r="E238" s="108">
        <v>385</v>
      </c>
      <c r="F238" s="72">
        <v>403</v>
      </c>
      <c r="G238" s="61" t="s">
        <v>785</v>
      </c>
      <c r="H238" s="109">
        <f t="shared" si="42"/>
        <v>0.28904400000000002</v>
      </c>
      <c r="I238" s="63" t="s">
        <v>777</v>
      </c>
      <c r="J238" s="112" t="s">
        <v>786</v>
      </c>
      <c r="K238" s="44" t="s">
        <v>307</v>
      </c>
      <c r="L238" s="32" t="s">
        <v>308</v>
      </c>
      <c r="M238" s="67" t="s">
        <v>787</v>
      </c>
      <c r="N238" s="118"/>
    </row>
    <row r="239" spans="1:14" s="4" customFormat="1" ht="150" customHeight="1">
      <c r="A239" s="105" t="s">
        <v>782</v>
      </c>
      <c r="B239" s="106" t="s">
        <v>783</v>
      </c>
      <c r="C239" s="99" t="s">
        <v>784</v>
      </c>
      <c r="D239" s="76">
        <v>1</v>
      </c>
      <c r="E239" s="108">
        <v>385</v>
      </c>
      <c r="F239" s="72">
        <v>403</v>
      </c>
      <c r="G239" s="61" t="s">
        <v>785</v>
      </c>
      <c r="H239" s="109">
        <f t="shared" si="42"/>
        <v>0.28904400000000002</v>
      </c>
      <c r="I239" s="63" t="s">
        <v>777</v>
      </c>
      <c r="J239" s="112" t="s">
        <v>786</v>
      </c>
      <c r="K239" s="44" t="s">
        <v>307</v>
      </c>
      <c r="L239" s="32" t="s">
        <v>308</v>
      </c>
      <c r="M239" s="67" t="s">
        <v>787</v>
      </c>
      <c r="N239" s="118"/>
    </row>
    <row r="240" spans="1:14" s="4" customFormat="1" ht="150" customHeight="1">
      <c r="A240" s="105" t="s">
        <v>782</v>
      </c>
      <c r="B240" s="106" t="s">
        <v>783</v>
      </c>
      <c r="C240" s="99" t="s">
        <v>784</v>
      </c>
      <c r="D240" s="76">
        <v>1</v>
      </c>
      <c r="E240" s="108">
        <v>385</v>
      </c>
      <c r="F240" s="72">
        <v>403</v>
      </c>
      <c r="G240" s="61" t="s">
        <v>785</v>
      </c>
      <c r="H240" s="109">
        <f t="shared" si="42"/>
        <v>0.28904400000000002</v>
      </c>
      <c r="I240" s="63" t="s">
        <v>777</v>
      </c>
      <c r="J240" s="112" t="s">
        <v>786</v>
      </c>
      <c r="K240" s="44" t="s">
        <v>307</v>
      </c>
      <c r="L240" s="32" t="s">
        <v>308</v>
      </c>
      <c r="M240" s="67" t="s">
        <v>787</v>
      </c>
      <c r="N240" s="118"/>
    </row>
    <row r="241" spans="1:14" s="4" customFormat="1" ht="150" customHeight="1">
      <c r="A241" s="105" t="s">
        <v>782</v>
      </c>
      <c r="B241" s="106" t="s">
        <v>788</v>
      </c>
      <c r="C241" s="99" t="s">
        <v>789</v>
      </c>
      <c r="D241" s="76">
        <v>1</v>
      </c>
      <c r="E241" s="108">
        <v>300</v>
      </c>
      <c r="F241" s="72">
        <v>320</v>
      </c>
      <c r="G241" s="61" t="s">
        <v>790</v>
      </c>
      <c r="H241" s="109">
        <f t="shared" ref="H241:H244" si="43">1.1*0.6*0.48</f>
        <v>0.31680000000000003</v>
      </c>
      <c r="I241" s="63" t="s">
        <v>791</v>
      </c>
      <c r="J241" s="112" t="s">
        <v>792</v>
      </c>
      <c r="K241" s="44" t="s">
        <v>307</v>
      </c>
      <c r="L241" s="32" t="s">
        <v>308</v>
      </c>
      <c r="M241" s="67" t="s">
        <v>793</v>
      </c>
      <c r="N241" s="118"/>
    </row>
    <row r="242" spans="1:14" s="4" customFormat="1" ht="150" customHeight="1">
      <c r="A242" s="105" t="s">
        <v>782</v>
      </c>
      <c r="B242" s="106" t="s">
        <v>794</v>
      </c>
      <c r="C242" s="99" t="s">
        <v>789</v>
      </c>
      <c r="D242" s="76">
        <v>1</v>
      </c>
      <c r="E242" s="108">
        <v>320</v>
      </c>
      <c r="F242" s="72">
        <v>340</v>
      </c>
      <c r="G242" s="61" t="s">
        <v>790</v>
      </c>
      <c r="H242" s="109">
        <f t="shared" si="43"/>
        <v>0.31680000000000003</v>
      </c>
      <c r="I242" s="63" t="s">
        <v>791</v>
      </c>
      <c r="J242" s="112" t="s">
        <v>795</v>
      </c>
      <c r="K242" s="44" t="s">
        <v>307</v>
      </c>
      <c r="L242" s="32" t="s">
        <v>308</v>
      </c>
      <c r="M242" s="67" t="s">
        <v>793</v>
      </c>
      <c r="N242" s="118"/>
    </row>
    <row r="243" spans="1:14" s="4" customFormat="1" ht="150" customHeight="1">
      <c r="A243" s="105" t="s">
        <v>782</v>
      </c>
      <c r="B243" s="106" t="s">
        <v>796</v>
      </c>
      <c r="C243" s="99" t="s">
        <v>723</v>
      </c>
      <c r="D243" s="76">
        <v>1</v>
      </c>
      <c r="E243" s="108">
        <v>355</v>
      </c>
      <c r="F243" s="72">
        <v>375</v>
      </c>
      <c r="G243" s="61" t="s">
        <v>790</v>
      </c>
      <c r="H243" s="109">
        <f t="shared" si="43"/>
        <v>0.31680000000000003</v>
      </c>
      <c r="I243" s="63" t="s">
        <v>791</v>
      </c>
      <c r="J243" s="112" t="s">
        <v>792</v>
      </c>
      <c r="K243" s="44" t="s">
        <v>307</v>
      </c>
      <c r="L243" s="32" t="s">
        <v>308</v>
      </c>
      <c r="M243" s="67" t="s">
        <v>793</v>
      </c>
      <c r="N243" s="118"/>
    </row>
    <row r="244" spans="1:14" s="4" customFormat="1" ht="150" customHeight="1">
      <c r="A244" s="105" t="s">
        <v>782</v>
      </c>
      <c r="B244" s="106" t="s">
        <v>797</v>
      </c>
      <c r="C244" s="99" t="s">
        <v>723</v>
      </c>
      <c r="D244" s="76">
        <v>1</v>
      </c>
      <c r="E244" s="108">
        <v>375</v>
      </c>
      <c r="F244" s="72">
        <v>395</v>
      </c>
      <c r="G244" s="61" t="s">
        <v>790</v>
      </c>
      <c r="H244" s="109">
        <f t="shared" si="43"/>
        <v>0.31680000000000003</v>
      </c>
      <c r="I244" s="63" t="s">
        <v>791</v>
      </c>
      <c r="J244" s="112" t="s">
        <v>795</v>
      </c>
      <c r="K244" s="44" t="s">
        <v>307</v>
      </c>
      <c r="L244" s="32" t="s">
        <v>308</v>
      </c>
      <c r="M244" s="67" t="s">
        <v>793</v>
      </c>
      <c r="N244" s="118"/>
    </row>
    <row r="245" spans="1:14" s="4" customFormat="1" ht="150" customHeight="1">
      <c r="A245" s="105" t="s">
        <v>782</v>
      </c>
      <c r="B245" s="106" t="s">
        <v>798</v>
      </c>
      <c r="C245" s="99" t="s">
        <v>789</v>
      </c>
      <c r="D245" s="76">
        <v>1</v>
      </c>
      <c r="E245" s="108">
        <v>460</v>
      </c>
      <c r="F245" s="72">
        <v>480</v>
      </c>
      <c r="G245" s="61" t="s">
        <v>799</v>
      </c>
      <c r="H245" s="109">
        <f t="shared" ref="H245:H248" si="44">1.2*0.64*0.48</f>
        <v>0.36864000000000002</v>
      </c>
      <c r="I245" s="63" t="s">
        <v>800</v>
      </c>
      <c r="J245" s="112" t="s">
        <v>792</v>
      </c>
      <c r="K245" s="44" t="s">
        <v>307</v>
      </c>
      <c r="L245" s="32" t="s">
        <v>308</v>
      </c>
      <c r="M245" s="67" t="s">
        <v>793</v>
      </c>
      <c r="N245" s="118"/>
    </row>
    <row r="246" spans="1:14" s="4" customFormat="1" ht="150" customHeight="1">
      <c r="A246" s="105" t="s">
        <v>782</v>
      </c>
      <c r="B246" s="106" t="s">
        <v>798</v>
      </c>
      <c r="C246" s="99" t="s">
        <v>789</v>
      </c>
      <c r="D246" s="76">
        <v>1</v>
      </c>
      <c r="E246" s="108">
        <v>460</v>
      </c>
      <c r="F246" s="72">
        <v>480</v>
      </c>
      <c r="G246" s="61" t="s">
        <v>799</v>
      </c>
      <c r="H246" s="109">
        <f t="shared" si="44"/>
        <v>0.36864000000000002</v>
      </c>
      <c r="I246" s="63" t="s">
        <v>800</v>
      </c>
      <c r="J246" s="112" t="s">
        <v>792</v>
      </c>
      <c r="K246" s="44" t="s">
        <v>307</v>
      </c>
      <c r="L246" s="32" t="s">
        <v>308</v>
      </c>
      <c r="M246" s="67" t="s">
        <v>793</v>
      </c>
      <c r="N246" s="118"/>
    </row>
    <row r="247" spans="1:14" s="4" customFormat="1" ht="150" customHeight="1">
      <c r="A247" s="105" t="s">
        <v>782</v>
      </c>
      <c r="B247" s="106" t="s">
        <v>801</v>
      </c>
      <c r="C247" s="99" t="s">
        <v>723</v>
      </c>
      <c r="D247" s="76">
        <v>1</v>
      </c>
      <c r="E247" s="108">
        <v>528</v>
      </c>
      <c r="F247" s="72">
        <v>548</v>
      </c>
      <c r="G247" s="61" t="s">
        <v>799</v>
      </c>
      <c r="H247" s="109">
        <f t="shared" si="44"/>
        <v>0.36864000000000002</v>
      </c>
      <c r="I247" s="63" t="s">
        <v>800</v>
      </c>
      <c r="J247" s="112" t="s">
        <v>792</v>
      </c>
      <c r="K247" s="44" t="s">
        <v>307</v>
      </c>
      <c r="L247" s="32" t="s">
        <v>308</v>
      </c>
      <c r="M247" s="67" t="s">
        <v>793</v>
      </c>
      <c r="N247" s="118"/>
    </row>
    <row r="248" spans="1:14" s="4" customFormat="1" ht="150" customHeight="1">
      <c r="A248" s="105" t="s">
        <v>782</v>
      </c>
      <c r="B248" s="106" t="s">
        <v>801</v>
      </c>
      <c r="C248" s="99" t="s">
        <v>723</v>
      </c>
      <c r="D248" s="76">
        <v>1</v>
      </c>
      <c r="E248" s="108">
        <v>528</v>
      </c>
      <c r="F248" s="72">
        <v>548</v>
      </c>
      <c r="G248" s="61" t="s">
        <v>799</v>
      </c>
      <c r="H248" s="109">
        <f t="shared" si="44"/>
        <v>0.36864000000000002</v>
      </c>
      <c r="I248" s="63" t="s">
        <v>800</v>
      </c>
      <c r="J248" s="112" t="s">
        <v>792</v>
      </c>
      <c r="K248" s="44" t="s">
        <v>307</v>
      </c>
      <c r="L248" s="32" t="s">
        <v>308</v>
      </c>
      <c r="M248" s="67" t="s">
        <v>793</v>
      </c>
      <c r="N248" s="118"/>
    </row>
    <row r="249" spans="1:14" s="4" customFormat="1" ht="150" customHeight="1">
      <c r="A249" s="105" t="s">
        <v>782</v>
      </c>
      <c r="B249" s="106" t="s">
        <v>802</v>
      </c>
      <c r="C249" s="99" t="s">
        <v>803</v>
      </c>
      <c r="D249" s="76">
        <v>1</v>
      </c>
      <c r="E249" s="108">
        <v>440</v>
      </c>
      <c r="F249" s="72">
        <v>470</v>
      </c>
      <c r="G249" s="61" t="s">
        <v>804</v>
      </c>
      <c r="H249" s="109">
        <f t="shared" ref="H249:H251" si="45">1.17*0.73*0.54</f>
        <v>0.46121400000000001</v>
      </c>
      <c r="I249" s="63" t="s">
        <v>805</v>
      </c>
      <c r="J249" s="112" t="s">
        <v>806</v>
      </c>
      <c r="K249" s="44" t="s">
        <v>307</v>
      </c>
      <c r="L249" s="32" t="s">
        <v>308</v>
      </c>
      <c r="M249" s="67" t="s">
        <v>793</v>
      </c>
      <c r="N249" s="118"/>
    </row>
    <row r="250" spans="1:14" s="4" customFormat="1" ht="150" customHeight="1">
      <c r="A250" s="105" t="s">
        <v>782</v>
      </c>
      <c r="B250" s="106" t="s">
        <v>802</v>
      </c>
      <c r="C250" s="99" t="s">
        <v>803</v>
      </c>
      <c r="D250" s="76">
        <v>1</v>
      </c>
      <c r="E250" s="108">
        <v>440</v>
      </c>
      <c r="F250" s="72">
        <v>470</v>
      </c>
      <c r="G250" s="61" t="s">
        <v>804</v>
      </c>
      <c r="H250" s="109">
        <f t="shared" si="45"/>
        <v>0.46121400000000001</v>
      </c>
      <c r="I250" s="63" t="s">
        <v>805</v>
      </c>
      <c r="J250" s="112" t="s">
        <v>806</v>
      </c>
      <c r="K250" s="44" t="s">
        <v>307</v>
      </c>
      <c r="L250" s="32" t="s">
        <v>308</v>
      </c>
      <c r="M250" s="67" t="s">
        <v>793</v>
      </c>
      <c r="N250" s="118"/>
    </row>
    <row r="251" spans="1:14" s="4" customFormat="1" ht="150" customHeight="1">
      <c r="A251" s="105" t="s">
        <v>782</v>
      </c>
      <c r="B251" s="106" t="s">
        <v>802</v>
      </c>
      <c r="C251" s="99" t="s">
        <v>803</v>
      </c>
      <c r="D251" s="76">
        <v>1</v>
      </c>
      <c r="E251" s="108">
        <v>440</v>
      </c>
      <c r="F251" s="72">
        <v>470</v>
      </c>
      <c r="G251" s="61" t="s">
        <v>804</v>
      </c>
      <c r="H251" s="109">
        <f t="shared" si="45"/>
        <v>0.46121400000000001</v>
      </c>
      <c r="I251" s="63" t="s">
        <v>805</v>
      </c>
      <c r="J251" s="112" t="s">
        <v>806</v>
      </c>
      <c r="K251" s="44" t="s">
        <v>307</v>
      </c>
      <c r="L251" s="32" t="s">
        <v>308</v>
      </c>
      <c r="M251" s="67" t="s">
        <v>793</v>
      </c>
      <c r="N251" s="118"/>
    </row>
    <row r="252" spans="1:14" s="4" customFormat="1" ht="150" customHeight="1">
      <c r="A252" s="105" t="s">
        <v>782</v>
      </c>
      <c r="B252" s="106" t="s">
        <v>788</v>
      </c>
      <c r="C252" s="99" t="s">
        <v>803</v>
      </c>
      <c r="D252" s="76">
        <v>1</v>
      </c>
      <c r="E252" s="108">
        <v>300</v>
      </c>
      <c r="F252" s="72">
        <v>320</v>
      </c>
      <c r="G252" s="61" t="s">
        <v>790</v>
      </c>
      <c r="H252" s="109">
        <f t="shared" ref="H252:H255" si="46">1.1*0.6*0.48</f>
        <v>0.31680000000000003</v>
      </c>
      <c r="I252" s="63" t="s">
        <v>791</v>
      </c>
      <c r="J252" s="112" t="s">
        <v>792</v>
      </c>
      <c r="K252" s="44" t="s">
        <v>307</v>
      </c>
      <c r="L252" s="32" t="s">
        <v>308</v>
      </c>
      <c r="M252" s="67" t="s">
        <v>793</v>
      </c>
      <c r="N252" s="118"/>
    </row>
    <row r="253" spans="1:14" s="4" customFormat="1" ht="150" customHeight="1">
      <c r="A253" s="105" t="s">
        <v>782</v>
      </c>
      <c r="B253" s="106" t="s">
        <v>794</v>
      </c>
      <c r="C253" s="99" t="s">
        <v>803</v>
      </c>
      <c r="D253" s="76">
        <v>1</v>
      </c>
      <c r="E253" s="108">
        <v>320</v>
      </c>
      <c r="F253" s="72">
        <v>340</v>
      </c>
      <c r="G253" s="61" t="s">
        <v>790</v>
      </c>
      <c r="H253" s="109">
        <f t="shared" si="46"/>
        <v>0.31680000000000003</v>
      </c>
      <c r="I253" s="63" t="s">
        <v>791</v>
      </c>
      <c r="J253" s="112" t="s">
        <v>795</v>
      </c>
      <c r="K253" s="44" t="s">
        <v>307</v>
      </c>
      <c r="L253" s="32" t="s">
        <v>308</v>
      </c>
      <c r="M253" s="67" t="s">
        <v>793</v>
      </c>
      <c r="N253" s="118"/>
    </row>
    <row r="254" spans="1:14" s="4" customFormat="1" ht="150" customHeight="1">
      <c r="A254" s="105" t="s">
        <v>782</v>
      </c>
      <c r="B254" s="106" t="s">
        <v>794</v>
      </c>
      <c r="C254" s="99" t="s">
        <v>803</v>
      </c>
      <c r="D254" s="76">
        <v>1</v>
      </c>
      <c r="E254" s="108">
        <v>320</v>
      </c>
      <c r="F254" s="72">
        <v>340</v>
      </c>
      <c r="G254" s="61" t="s">
        <v>790</v>
      </c>
      <c r="H254" s="109">
        <f t="shared" si="46"/>
        <v>0.31680000000000003</v>
      </c>
      <c r="I254" s="63" t="s">
        <v>791</v>
      </c>
      <c r="J254" s="112" t="s">
        <v>795</v>
      </c>
      <c r="K254" s="44" t="s">
        <v>307</v>
      </c>
      <c r="L254" s="32" t="s">
        <v>308</v>
      </c>
      <c r="M254" s="67" t="s">
        <v>793</v>
      </c>
      <c r="N254" s="118"/>
    </row>
    <row r="255" spans="1:14" s="4" customFormat="1" ht="150" customHeight="1">
      <c r="A255" s="105" t="s">
        <v>782</v>
      </c>
      <c r="B255" s="106" t="s">
        <v>807</v>
      </c>
      <c r="C255" s="99" t="s">
        <v>723</v>
      </c>
      <c r="D255" s="76">
        <v>1</v>
      </c>
      <c r="E255" s="108">
        <v>375</v>
      </c>
      <c r="F255" s="72">
        <v>395</v>
      </c>
      <c r="G255" s="61" t="s">
        <v>790</v>
      </c>
      <c r="H255" s="109">
        <f t="shared" si="46"/>
        <v>0.31680000000000003</v>
      </c>
      <c r="I255" s="63" t="s">
        <v>791</v>
      </c>
      <c r="J255" s="112" t="s">
        <v>795</v>
      </c>
      <c r="K255" s="44" t="s">
        <v>307</v>
      </c>
      <c r="L255" s="32" t="s">
        <v>308</v>
      </c>
      <c r="M255" s="67" t="s">
        <v>793</v>
      </c>
      <c r="N255" s="118"/>
    </row>
    <row r="256" spans="1:14" s="4" customFormat="1" ht="135" customHeight="1">
      <c r="A256" s="105" t="s">
        <v>782</v>
      </c>
      <c r="B256" s="106" t="s">
        <v>808</v>
      </c>
      <c r="C256" s="75" t="s">
        <v>809</v>
      </c>
      <c r="D256" s="76">
        <v>1</v>
      </c>
      <c r="E256" s="108">
        <v>580</v>
      </c>
      <c r="F256" s="72">
        <v>610</v>
      </c>
      <c r="G256" s="61" t="s">
        <v>810</v>
      </c>
      <c r="H256" s="109">
        <f>1.17*0.75*0.58</f>
        <v>0.50895000000000001</v>
      </c>
      <c r="I256" s="63" t="s">
        <v>811</v>
      </c>
      <c r="J256" s="119" t="s">
        <v>812</v>
      </c>
      <c r="K256" s="44" t="s">
        <v>307</v>
      </c>
      <c r="L256" s="32" t="s">
        <v>308</v>
      </c>
      <c r="M256" s="67" t="s">
        <v>813</v>
      </c>
      <c r="N256" s="118"/>
    </row>
    <row r="257" spans="1:14" s="4" customFormat="1" ht="135" customHeight="1">
      <c r="A257" s="105" t="s">
        <v>782</v>
      </c>
      <c r="B257" s="106" t="s">
        <v>808</v>
      </c>
      <c r="C257" s="75" t="s">
        <v>809</v>
      </c>
      <c r="D257" s="76">
        <v>1</v>
      </c>
      <c r="E257" s="108">
        <v>580</v>
      </c>
      <c r="F257" s="72">
        <v>610</v>
      </c>
      <c r="G257" s="61" t="s">
        <v>810</v>
      </c>
      <c r="H257" s="109">
        <f>1.17*0.75*0.58</f>
        <v>0.50895000000000001</v>
      </c>
      <c r="I257" s="63" t="s">
        <v>811</v>
      </c>
      <c r="J257" s="119" t="s">
        <v>812</v>
      </c>
      <c r="K257" s="44" t="s">
        <v>307</v>
      </c>
      <c r="L257" s="32" t="s">
        <v>308</v>
      </c>
      <c r="M257" s="67" t="s">
        <v>813</v>
      </c>
      <c r="N257" s="118"/>
    </row>
    <row r="258" spans="1:14" s="4" customFormat="1" ht="150" customHeight="1">
      <c r="A258" s="105" t="s">
        <v>782</v>
      </c>
      <c r="B258" s="106" t="s">
        <v>814</v>
      </c>
      <c r="C258" s="99" t="s">
        <v>815</v>
      </c>
      <c r="D258" s="76">
        <v>1</v>
      </c>
      <c r="E258" s="108">
        <v>418</v>
      </c>
      <c r="F258" s="72">
        <v>438</v>
      </c>
      <c r="G258" s="61" t="s">
        <v>816</v>
      </c>
      <c r="H258" s="109">
        <f t="shared" ref="H258:H260" si="47">1.06*0.64*0.45</f>
        <v>0.30528</v>
      </c>
      <c r="I258" s="63" t="s">
        <v>817</v>
      </c>
      <c r="J258" s="112" t="s">
        <v>818</v>
      </c>
      <c r="K258" s="44" t="s">
        <v>307</v>
      </c>
      <c r="L258" s="32" t="s">
        <v>308</v>
      </c>
      <c r="M258" s="67"/>
      <c r="N258" s="118"/>
    </row>
    <row r="259" spans="1:14" s="4" customFormat="1" ht="150" customHeight="1">
      <c r="A259" s="105" t="s">
        <v>782</v>
      </c>
      <c r="B259" s="106" t="s">
        <v>814</v>
      </c>
      <c r="C259" s="99" t="s">
        <v>815</v>
      </c>
      <c r="D259" s="76">
        <v>1</v>
      </c>
      <c r="E259" s="108">
        <v>418</v>
      </c>
      <c r="F259" s="72">
        <v>438</v>
      </c>
      <c r="G259" s="61" t="s">
        <v>816</v>
      </c>
      <c r="H259" s="109">
        <f t="shared" si="47"/>
        <v>0.30528</v>
      </c>
      <c r="I259" s="63" t="s">
        <v>817</v>
      </c>
      <c r="J259" s="112" t="s">
        <v>818</v>
      </c>
      <c r="K259" s="44" t="s">
        <v>307</v>
      </c>
      <c r="L259" s="32" t="s">
        <v>308</v>
      </c>
      <c r="M259" s="67"/>
      <c r="N259" s="118"/>
    </row>
    <row r="260" spans="1:14" s="4" customFormat="1" ht="150" customHeight="1">
      <c r="A260" s="105" t="s">
        <v>782</v>
      </c>
      <c r="B260" s="106" t="s">
        <v>814</v>
      </c>
      <c r="C260" s="99" t="s">
        <v>815</v>
      </c>
      <c r="D260" s="76">
        <v>1</v>
      </c>
      <c r="E260" s="108">
        <v>418</v>
      </c>
      <c r="F260" s="72">
        <v>438</v>
      </c>
      <c r="G260" s="61" t="s">
        <v>816</v>
      </c>
      <c r="H260" s="109">
        <f t="shared" si="47"/>
        <v>0.30528</v>
      </c>
      <c r="I260" s="63" t="s">
        <v>817</v>
      </c>
      <c r="J260" s="112" t="s">
        <v>818</v>
      </c>
      <c r="K260" s="44" t="s">
        <v>307</v>
      </c>
      <c r="L260" s="32" t="s">
        <v>308</v>
      </c>
      <c r="M260" s="67"/>
      <c r="N260" s="118"/>
    </row>
    <row r="261" spans="1:14" s="4" customFormat="1" ht="150" customHeight="1">
      <c r="A261" s="105" t="s">
        <v>782</v>
      </c>
      <c r="B261" s="106" t="s">
        <v>819</v>
      </c>
      <c r="C261" s="99" t="s">
        <v>803</v>
      </c>
      <c r="D261" s="76">
        <v>1</v>
      </c>
      <c r="E261" s="108">
        <v>300</v>
      </c>
      <c r="F261" s="72">
        <v>320</v>
      </c>
      <c r="G261" s="61" t="s">
        <v>790</v>
      </c>
      <c r="H261" s="109">
        <f t="shared" ref="H261:H263" si="48">1.1*0.6*0.48</f>
        <v>0.31680000000000003</v>
      </c>
      <c r="I261" s="63" t="s">
        <v>791</v>
      </c>
      <c r="J261" s="112" t="s">
        <v>792</v>
      </c>
      <c r="K261" s="44" t="s">
        <v>307</v>
      </c>
      <c r="L261" s="32" t="s">
        <v>308</v>
      </c>
      <c r="M261" s="67" t="s">
        <v>793</v>
      </c>
      <c r="N261" s="118"/>
    </row>
    <row r="262" spans="1:14" s="4" customFormat="1" ht="150" customHeight="1">
      <c r="A262" s="105" t="s">
        <v>782</v>
      </c>
      <c r="B262" s="106" t="s">
        <v>820</v>
      </c>
      <c r="C262" s="99" t="s">
        <v>803</v>
      </c>
      <c r="D262" s="76">
        <v>1</v>
      </c>
      <c r="E262" s="108">
        <v>320</v>
      </c>
      <c r="F262" s="72">
        <v>340</v>
      </c>
      <c r="G262" s="61" t="s">
        <v>790</v>
      </c>
      <c r="H262" s="109">
        <f t="shared" si="48"/>
        <v>0.31680000000000003</v>
      </c>
      <c r="I262" s="63" t="s">
        <v>791</v>
      </c>
      <c r="J262" s="112" t="s">
        <v>795</v>
      </c>
      <c r="K262" s="44" t="s">
        <v>307</v>
      </c>
      <c r="L262" s="32" t="s">
        <v>308</v>
      </c>
      <c r="M262" s="67" t="s">
        <v>793</v>
      </c>
      <c r="N262" s="118"/>
    </row>
    <row r="263" spans="1:14" s="4" customFormat="1" ht="150" customHeight="1">
      <c r="A263" s="105" t="s">
        <v>782</v>
      </c>
      <c r="B263" s="106" t="s">
        <v>821</v>
      </c>
      <c r="C263" s="99" t="s">
        <v>803</v>
      </c>
      <c r="D263" s="76">
        <v>1</v>
      </c>
      <c r="E263" s="108">
        <v>320</v>
      </c>
      <c r="F263" s="72">
        <v>340</v>
      </c>
      <c r="G263" s="61" t="s">
        <v>790</v>
      </c>
      <c r="H263" s="109">
        <f t="shared" si="48"/>
        <v>0.31680000000000003</v>
      </c>
      <c r="I263" s="63" t="s">
        <v>791</v>
      </c>
      <c r="J263" s="112" t="s">
        <v>795</v>
      </c>
      <c r="K263" s="44" t="s">
        <v>307</v>
      </c>
      <c r="L263" s="32" t="s">
        <v>308</v>
      </c>
      <c r="M263" s="67" t="s">
        <v>793</v>
      </c>
      <c r="N263" s="118"/>
    </row>
    <row r="264" spans="1:14" s="4" customFormat="1" ht="150" customHeight="1">
      <c r="A264" s="105" t="s">
        <v>782</v>
      </c>
      <c r="B264" s="106" t="s">
        <v>822</v>
      </c>
      <c r="C264" s="99" t="s">
        <v>723</v>
      </c>
      <c r="D264" s="76">
        <v>1</v>
      </c>
      <c r="E264" s="108">
        <v>375</v>
      </c>
      <c r="F264" s="72">
        <v>395</v>
      </c>
      <c r="G264" s="61" t="s">
        <v>823</v>
      </c>
      <c r="H264" s="109">
        <f>1.1*0.6*0.4</f>
        <v>0.26400000000000001</v>
      </c>
      <c r="I264" s="63" t="s">
        <v>824</v>
      </c>
      <c r="J264" s="112" t="s">
        <v>795</v>
      </c>
      <c r="K264" s="44" t="s">
        <v>307</v>
      </c>
      <c r="L264" s="32" t="s">
        <v>308</v>
      </c>
      <c r="M264" s="67" t="s">
        <v>793</v>
      </c>
      <c r="N264" s="118"/>
    </row>
    <row r="265" spans="1:14" s="4" customFormat="1" ht="150" customHeight="1">
      <c r="A265" s="105" t="s">
        <v>782</v>
      </c>
      <c r="B265" s="106" t="s">
        <v>825</v>
      </c>
      <c r="C265" s="99" t="s">
        <v>826</v>
      </c>
      <c r="D265" s="76">
        <v>1</v>
      </c>
      <c r="E265" s="108">
        <v>350</v>
      </c>
      <c r="F265" s="72">
        <v>365</v>
      </c>
      <c r="G265" s="61" t="s">
        <v>827</v>
      </c>
      <c r="H265" s="109">
        <f t="shared" ref="H265:H270" si="49">1.16*0.61*0.37</f>
        <v>0.26181199999999999</v>
      </c>
      <c r="I265" s="63" t="s">
        <v>828</v>
      </c>
      <c r="J265" s="112" t="s">
        <v>829</v>
      </c>
      <c r="K265" s="44" t="s">
        <v>307</v>
      </c>
      <c r="L265" s="32" t="s">
        <v>308</v>
      </c>
      <c r="M265" s="67" t="s">
        <v>787</v>
      </c>
      <c r="N265" s="118"/>
    </row>
    <row r="266" spans="1:14" s="4" customFormat="1" ht="150" customHeight="1">
      <c r="A266" s="105" t="s">
        <v>782</v>
      </c>
      <c r="B266" s="106" t="s">
        <v>830</v>
      </c>
      <c r="C266" s="99" t="s">
        <v>826</v>
      </c>
      <c r="D266" s="76">
        <v>1</v>
      </c>
      <c r="E266" s="108">
        <v>365</v>
      </c>
      <c r="F266" s="72">
        <v>380</v>
      </c>
      <c r="G266" s="61" t="s">
        <v>827</v>
      </c>
      <c r="H266" s="109">
        <f t="shared" si="49"/>
        <v>0.26181199999999999</v>
      </c>
      <c r="I266" s="63" t="s">
        <v>828</v>
      </c>
      <c r="J266" s="112" t="s">
        <v>831</v>
      </c>
      <c r="K266" s="44" t="s">
        <v>307</v>
      </c>
      <c r="L266" s="32" t="s">
        <v>308</v>
      </c>
      <c r="M266" s="67" t="s">
        <v>787</v>
      </c>
      <c r="N266" s="118"/>
    </row>
    <row r="267" spans="1:14" s="4" customFormat="1" ht="150" customHeight="1">
      <c r="A267" s="105" t="s">
        <v>782</v>
      </c>
      <c r="B267" s="106" t="s">
        <v>830</v>
      </c>
      <c r="C267" s="99" t="s">
        <v>826</v>
      </c>
      <c r="D267" s="76">
        <v>1</v>
      </c>
      <c r="E267" s="108">
        <v>365</v>
      </c>
      <c r="F267" s="72">
        <v>380</v>
      </c>
      <c r="G267" s="61" t="s">
        <v>827</v>
      </c>
      <c r="H267" s="109">
        <f t="shared" si="49"/>
        <v>0.26181199999999999</v>
      </c>
      <c r="I267" s="63" t="s">
        <v>828</v>
      </c>
      <c r="J267" s="112" t="s">
        <v>831</v>
      </c>
      <c r="K267" s="44" t="s">
        <v>307</v>
      </c>
      <c r="L267" s="32" t="s">
        <v>308</v>
      </c>
      <c r="M267" s="67" t="s">
        <v>787</v>
      </c>
      <c r="N267" s="118"/>
    </row>
    <row r="268" spans="1:14" s="4" customFormat="1" ht="150" customHeight="1">
      <c r="A268" s="105" t="s">
        <v>782</v>
      </c>
      <c r="B268" s="106" t="s">
        <v>832</v>
      </c>
      <c r="C268" s="99" t="s">
        <v>833</v>
      </c>
      <c r="D268" s="76">
        <v>1</v>
      </c>
      <c r="E268" s="108">
        <v>395</v>
      </c>
      <c r="F268" s="72">
        <v>410</v>
      </c>
      <c r="G268" s="61" t="s">
        <v>827</v>
      </c>
      <c r="H268" s="109">
        <f t="shared" si="49"/>
        <v>0.26181199999999999</v>
      </c>
      <c r="I268" s="63" t="s">
        <v>828</v>
      </c>
      <c r="J268" s="112" t="s">
        <v>834</v>
      </c>
      <c r="K268" s="44" t="s">
        <v>307</v>
      </c>
      <c r="L268" s="32" t="s">
        <v>308</v>
      </c>
      <c r="M268" s="67" t="s">
        <v>787</v>
      </c>
      <c r="N268" s="118"/>
    </row>
    <row r="269" spans="1:14" s="4" customFormat="1" ht="150" customHeight="1">
      <c r="A269" s="105" t="s">
        <v>782</v>
      </c>
      <c r="B269" s="106" t="s">
        <v>835</v>
      </c>
      <c r="C269" s="99" t="s">
        <v>833</v>
      </c>
      <c r="D269" s="76">
        <v>1</v>
      </c>
      <c r="E269" s="108">
        <v>420</v>
      </c>
      <c r="F269" s="72">
        <v>435</v>
      </c>
      <c r="G269" s="61" t="s">
        <v>827</v>
      </c>
      <c r="H269" s="109">
        <f t="shared" si="49"/>
        <v>0.26181199999999999</v>
      </c>
      <c r="I269" s="63" t="s">
        <v>828</v>
      </c>
      <c r="J269" s="112" t="s">
        <v>831</v>
      </c>
      <c r="K269" s="44" t="s">
        <v>307</v>
      </c>
      <c r="L269" s="32" t="s">
        <v>308</v>
      </c>
      <c r="M269" s="67" t="s">
        <v>787</v>
      </c>
      <c r="N269" s="118"/>
    </row>
    <row r="270" spans="1:14" s="4" customFormat="1" ht="150" customHeight="1">
      <c r="A270" s="105" t="s">
        <v>782</v>
      </c>
      <c r="B270" s="106" t="s">
        <v>835</v>
      </c>
      <c r="C270" s="99" t="s">
        <v>833</v>
      </c>
      <c r="D270" s="76">
        <v>1</v>
      </c>
      <c r="E270" s="108">
        <v>420</v>
      </c>
      <c r="F270" s="72">
        <v>435</v>
      </c>
      <c r="G270" s="61" t="s">
        <v>827</v>
      </c>
      <c r="H270" s="109">
        <f t="shared" si="49"/>
        <v>0.26181199999999999</v>
      </c>
      <c r="I270" s="63" t="s">
        <v>828</v>
      </c>
      <c r="J270" s="112" t="s">
        <v>831</v>
      </c>
      <c r="K270" s="44" t="s">
        <v>307</v>
      </c>
      <c r="L270" s="32" t="s">
        <v>308</v>
      </c>
      <c r="M270" s="67" t="s">
        <v>787</v>
      </c>
      <c r="N270" s="118"/>
    </row>
    <row r="271" spans="1:14" s="4" customFormat="1" ht="150" customHeight="1">
      <c r="A271" s="105" t="s">
        <v>782</v>
      </c>
      <c r="B271" s="106" t="s">
        <v>836</v>
      </c>
      <c r="C271" s="99" t="s">
        <v>826</v>
      </c>
      <c r="D271" s="76">
        <v>1</v>
      </c>
      <c r="E271" s="108">
        <v>440</v>
      </c>
      <c r="F271" s="72">
        <v>458</v>
      </c>
      <c r="G271" s="61" t="s">
        <v>837</v>
      </c>
      <c r="H271" s="109">
        <f t="shared" ref="H271:H276" si="50">1.26*0.63*0.34</f>
        <v>0.26989200000000002</v>
      </c>
      <c r="I271" s="63" t="s">
        <v>838</v>
      </c>
      <c r="J271" s="112" t="s">
        <v>839</v>
      </c>
      <c r="K271" s="44" t="s">
        <v>307</v>
      </c>
      <c r="L271" s="32" t="s">
        <v>308</v>
      </c>
      <c r="M271" s="67" t="s">
        <v>793</v>
      </c>
      <c r="N271" s="118"/>
    </row>
    <row r="272" spans="1:14" s="4" customFormat="1" ht="150" customHeight="1">
      <c r="A272" s="105" t="s">
        <v>782</v>
      </c>
      <c r="B272" s="106" t="s">
        <v>836</v>
      </c>
      <c r="C272" s="99" t="s">
        <v>826</v>
      </c>
      <c r="D272" s="76">
        <v>1</v>
      </c>
      <c r="E272" s="108">
        <v>440</v>
      </c>
      <c r="F272" s="72">
        <v>458</v>
      </c>
      <c r="G272" s="61" t="s">
        <v>837</v>
      </c>
      <c r="H272" s="109">
        <f t="shared" si="50"/>
        <v>0.26989200000000002</v>
      </c>
      <c r="I272" s="63" t="s">
        <v>838</v>
      </c>
      <c r="J272" s="112" t="s">
        <v>839</v>
      </c>
      <c r="K272" s="44" t="s">
        <v>307</v>
      </c>
      <c r="L272" s="32" t="s">
        <v>308</v>
      </c>
      <c r="M272" s="67" t="s">
        <v>793</v>
      </c>
      <c r="N272" s="118"/>
    </row>
    <row r="273" spans="1:14" s="4" customFormat="1" ht="150" customHeight="1">
      <c r="A273" s="105" t="s">
        <v>782</v>
      </c>
      <c r="B273" s="106" t="s">
        <v>836</v>
      </c>
      <c r="C273" s="99" t="s">
        <v>826</v>
      </c>
      <c r="D273" s="76">
        <v>1</v>
      </c>
      <c r="E273" s="108">
        <v>440</v>
      </c>
      <c r="F273" s="72">
        <v>458</v>
      </c>
      <c r="G273" s="61" t="s">
        <v>837</v>
      </c>
      <c r="H273" s="109">
        <f t="shared" si="50"/>
        <v>0.26989200000000002</v>
      </c>
      <c r="I273" s="63" t="s">
        <v>838</v>
      </c>
      <c r="J273" s="112" t="s">
        <v>839</v>
      </c>
      <c r="K273" s="44" t="s">
        <v>307</v>
      </c>
      <c r="L273" s="32" t="s">
        <v>308</v>
      </c>
      <c r="M273" s="67" t="s">
        <v>793</v>
      </c>
      <c r="N273" s="118"/>
    </row>
    <row r="274" spans="1:14" s="4" customFormat="1" ht="150" customHeight="1">
      <c r="A274" s="105" t="s">
        <v>782</v>
      </c>
      <c r="B274" s="106" t="s">
        <v>840</v>
      </c>
      <c r="C274" s="99" t="s">
        <v>841</v>
      </c>
      <c r="D274" s="76">
        <v>1</v>
      </c>
      <c r="E274" s="108">
        <v>505</v>
      </c>
      <c r="F274" s="72">
        <v>523</v>
      </c>
      <c r="G274" s="61" t="s">
        <v>837</v>
      </c>
      <c r="H274" s="109">
        <f t="shared" si="50"/>
        <v>0.26989200000000002</v>
      </c>
      <c r="I274" s="63" t="s">
        <v>838</v>
      </c>
      <c r="J274" s="112" t="s">
        <v>839</v>
      </c>
      <c r="K274" s="44" t="s">
        <v>307</v>
      </c>
      <c r="L274" s="32" t="s">
        <v>308</v>
      </c>
      <c r="M274" s="67" t="s">
        <v>793</v>
      </c>
      <c r="N274" s="118"/>
    </row>
    <row r="275" spans="1:14" s="4" customFormat="1" ht="150" customHeight="1">
      <c r="A275" s="105" t="s">
        <v>782</v>
      </c>
      <c r="B275" s="106" t="s">
        <v>840</v>
      </c>
      <c r="C275" s="99" t="s">
        <v>841</v>
      </c>
      <c r="D275" s="76">
        <v>1</v>
      </c>
      <c r="E275" s="108">
        <v>505</v>
      </c>
      <c r="F275" s="72">
        <v>523</v>
      </c>
      <c r="G275" s="61" t="s">
        <v>837</v>
      </c>
      <c r="H275" s="109">
        <f t="shared" si="50"/>
        <v>0.26989200000000002</v>
      </c>
      <c r="I275" s="63" t="s">
        <v>838</v>
      </c>
      <c r="J275" s="112" t="s">
        <v>839</v>
      </c>
      <c r="K275" s="44" t="s">
        <v>307</v>
      </c>
      <c r="L275" s="32" t="s">
        <v>308</v>
      </c>
      <c r="M275" s="67" t="s">
        <v>793</v>
      </c>
      <c r="N275" s="118"/>
    </row>
    <row r="276" spans="1:14" s="4" customFormat="1" ht="150" customHeight="1">
      <c r="A276" s="105" t="s">
        <v>782</v>
      </c>
      <c r="B276" s="106" t="s">
        <v>840</v>
      </c>
      <c r="C276" s="99" t="s">
        <v>841</v>
      </c>
      <c r="D276" s="76">
        <v>1</v>
      </c>
      <c r="E276" s="108">
        <v>505</v>
      </c>
      <c r="F276" s="72">
        <v>523</v>
      </c>
      <c r="G276" s="61" t="s">
        <v>837</v>
      </c>
      <c r="H276" s="109">
        <f t="shared" si="50"/>
        <v>0.26989200000000002</v>
      </c>
      <c r="I276" s="63" t="s">
        <v>838</v>
      </c>
      <c r="J276" s="112" t="s">
        <v>839</v>
      </c>
      <c r="K276" s="44" t="s">
        <v>307</v>
      </c>
      <c r="L276" s="32" t="s">
        <v>308</v>
      </c>
      <c r="M276" s="67" t="s">
        <v>793</v>
      </c>
      <c r="N276" s="118"/>
    </row>
    <row r="277" spans="1:14" s="4" customFormat="1" ht="150" customHeight="1">
      <c r="A277" s="105" t="s">
        <v>782</v>
      </c>
      <c r="B277" s="106" t="s">
        <v>842</v>
      </c>
      <c r="C277" s="99" t="s">
        <v>826</v>
      </c>
      <c r="D277" s="76">
        <v>1</v>
      </c>
      <c r="E277" s="108">
        <v>590</v>
      </c>
      <c r="F277" s="72">
        <v>625</v>
      </c>
      <c r="G277" s="61" t="s">
        <v>843</v>
      </c>
      <c r="H277" s="109">
        <f t="shared" ref="H277:H288" si="51">1.32*0.79*0.58</f>
        <v>0.60482400000000003</v>
      </c>
      <c r="I277" s="63" t="s">
        <v>844</v>
      </c>
      <c r="J277" s="112" t="s">
        <v>845</v>
      </c>
      <c r="K277" s="44" t="s">
        <v>307</v>
      </c>
      <c r="L277" s="32" t="s">
        <v>308</v>
      </c>
      <c r="M277" s="67" t="s">
        <v>846</v>
      </c>
      <c r="N277" s="118"/>
    </row>
    <row r="278" spans="1:14" s="4" customFormat="1" ht="150" customHeight="1">
      <c r="A278" s="105" t="s">
        <v>782</v>
      </c>
      <c r="B278" s="106" t="s">
        <v>847</v>
      </c>
      <c r="C278" s="99" t="s">
        <v>826</v>
      </c>
      <c r="D278" s="76">
        <v>1</v>
      </c>
      <c r="E278" s="108">
        <v>635</v>
      </c>
      <c r="F278" s="72">
        <v>670</v>
      </c>
      <c r="G278" s="61" t="s">
        <v>843</v>
      </c>
      <c r="H278" s="109">
        <f t="shared" si="51"/>
        <v>0.60482400000000003</v>
      </c>
      <c r="I278" s="63" t="s">
        <v>844</v>
      </c>
      <c r="J278" s="112" t="s">
        <v>848</v>
      </c>
      <c r="K278" s="44" t="s">
        <v>307</v>
      </c>
      <c r="L278" s="32" t="s">
        <v>308</v>
      </c>
      <c r="M278" s="67" t="s">
        <v>846</v>
      </c>
      <c r="N278" s="118"/>
    </row>
    <row r="279" spans="1:14" s="4" customFormat="1" ht="150" customHeight="1">
      <c r="A279" s="105" t="s">
        <v>782</v>
      </c>
      <c r="B279" s="106" t="s">
        <v>847</v>
      </c>
      <c r="C279" s="99" t="s">
        <v>826</v>
      </c>
      <c r="D279" s="76">
        <v>1</v>
      </c>
      <c r="E279" s="108">
        <v>635</v>
      </c>
      <c r="F279" s="72">
        <v>670</v>
      </c>
      <c r="G279" s="61" t="s">
        <v>843</v>
      </c>
      <c r="H279" s="109">
        <f t="shared" si="51"/>
        <v>0.60482400000000003</v>
      </c>
      <c r="I279" s="63" t="s">
        <v>844</v>
      </c>
      <c r="J279" s="112" t="s">
        <v>848</v>
      </c>
      <c r="K279" s="44" t="s">
        <v>307</v>
      </c>
      <c r="L279" s="32" t="s">
        <v>308</v>
      </c>
      <c r="M279" s="67" t="s">
        <v>846</v>
      </c>
      <c r="N279" s="118"/>
    </row>
    <row r="280" spans="1:14" s="4" customFormat="1" ht="150" customHeight="1">
      <c r="A280" s="105" t="s">
        <v>782</v>
      </c>
      <c r="B280" s="106" t="s">
        <v>849</v>
      </c>
      <c r="C280" s="99" t="s">
        <v>850</v>
      </c>
      <c r="D280" s="76">
        <v>1</v>
      </c>
      <c r="E280" s="108">
        <v>690</v>
      </c>
      <c r="F280" s="72">
        <v>725</v>
      </c>
      <c r="G280" s="61" t="s">
        <v>843</v>
      </c>
      <c r="H280" s="109">
        <f t="shared" si="51"/>
        <v>0.60482400000000003</v>
      </c>
      <c r="I280" s="63" t="s">
        <v>844</v>
      </c>
      <c r="J280" s="112" t="s">
        <v>845</v>
      </c>
      <c r="K280" s="44" t="s">
        <v>307</v>
      </c>
      <c r="L280" s="32" t="s">
        <v>308</v>
      </c>
      <c r="M280" s="67" t="s">
        <v>846</v>
      </c>
      <c r="N280" s="118"/>
    </row>
    <row r="281" spans="1:14" s="4" customFormat="1" ht="150" customHeight="1">
      <c r="A281" s="105" t="s">
        <v>782</v>
      </c>
      <c r="B281" s="106" t="s">
        <v>849</v>
      </c>
      <c r="C281" s="99" t="s">
        <v>850</v>
      </c>
      <c r="D281" s="76">
        <v>1</v>
      </c>
      <c r="E281" s="108">
        <v>690</v>
      </c>
      <c r="F281" s="72">
        <v>725</v>
      </c>
      <c r="G281" s="61" t="s">
        <v>843</v>
      </c>
      <c r="H281" s="109">
        <f t="shared" si="51"/>
        <v>0.60482400000000003</v>
      </c>
      <c r="I281" s="63" t="s">
        <v>844</v>
      </c>
      <c r="J281" s="112" t="s">
        <v>845</v>
      </c>
      <c r="K281" s="44" t="s">
        <v>307</v>
      </c>
      <c r="L281" s="32" t="s">
        <v>308</v>
      </c>
      <c r="M281" s="67" t="s">
        <v>846</v>
      </c>
      <c r="N281" s="118"/>
    </row>
    <row r="282" spans="1:14" s="4" customFormat="1" ht="150" customHeight="1">
      <c r="A282" s="105" t="s">
        <v>782</v>
      </c>
      <c r="B282" s="106" t="s">
        <v>851</v>
      </c>
      <c r="C282" s="99" t="s">
        <v>850</v>
      </c>
      <c r="D282" s="76">
        <v>1</v>
      </c>
      <c r="E282" s="108">
        <v>735</v>
      </c>
      <c r="F282" s="72">
        <v>770</v>
      </c>
      <c r="G282" s="61" t="s">
        <v>843</v>
      </c>
      <c r="H282" s="109">
        <f t="shared" si="51"/>
        <v>0.60482400000000003</v>
      </c>
      <c r="I282" s="63" t="s">
        <v>844</v>
      </c>
      <c r="J282" s="112" t="s">
        <v>848</v>
      </c>
      <c r="K282" s="44" t="s">
        <v>307</v>
      </c>
      <c r="L282" s="32" t="s">
        <v>308</v>
      </c>
      <c r="M282" s="67" t="s">
        <v>846</v>
      </c>
      <c r="N282" s="118"/>
    </row>
    <row r="283" spans="1:14" s="4" customFormat="1" ht="150" customHeight="1">
      <c r="A283" s="105" t="s">
        <v>782</v>
      </c>
      <c r="B283" s="106" t="s">
        <v>851</v>
      </c>
      <c r="C283" s="99" t="s">
        <v>850</v>
      </c>
      <c r="D283" s="76">
        <v>1</v>
      </c>
      <c r="E283" s="108">
        <v>735</v>
      </c>
      <c r="F283" s="72">
        <v>770</v>
      </c>
      <c r="G283" s="61" t="s">
        <v>843</v>
      </c>
      <c r="H283" s="109">
        <f t="shared" si="51"/>
        <v>0.60482400000000003</v>
      </c>
      <c r="I283" s="63" t="s">
        <v>844</v>
      </c>
      <c r="J283" s="112" t="s">
        <v>848</v>
      </c>
      <c r="K283" s="44" t="s">
        <v>307</v>
      </c>
      <c r="L283" s="32" t="s">
        <v>308</v>
      </c>
      <c r="M283" s="67" t="s">
        <v>846</v>
      </c>
      <c r="N283" s="118"/>
    </row>
    <row r="284" spans="1:14" s="4" customFormat="1" ht="150" customHeight="1">
      <c r="A284" s="105" t="s">
        <v>782</v>
      </c>
      <c r="B284" s="106" t="s">
        <v>852</v>
      </c>
      <c r="C284" s="99" t="s">
        <v>826</v>
      </c>
      <c r="D284" s="76">
        <v>1</v>
      </c>
      <c r="E284" s="108">
        <v>590</v>
      </c>
      <c r="F284" s="72">
        <v>625</v>
      </c>
      <c r="G284" s="61" t="s">
        <v>843</v>
      </c>
      <c r="H284" s="109">
        <f t="shared" si="51"/>
        <v>0.60482400000000003</v>
      </c>
      <c r="I284" s="63" t="s">
        <v>853</v>
      </c>
      <c r="J284" s="112" t="s">
        <v>845</v>
      </c>
      <c r="K284" s="44" t="s">
        <v>307</v>
      </c>
      <c r="L284" s="32" t="s">
        <v>308</v>
      </c>
      <c r="M284" s="67" t="s">
        <v>846</v>
      </c>
      <c r="N284" s="118"/>
    </row>
    <row r="285" spans="1:14" s="4" customFormat="1" ht="150" customHeight="1">
      <c r="A285" s="105" t="s">
        <v>782</v>
      </c>
      <c r="B285" s="106" t="s">
        <v>854</v>
      </c>
      <c r="C285" s="99" t="s">
        <v>826</v>
      </c>
      <c r="D285" s="76">
        <v>1</v>
      </c>
      <c r="E285" s="108">
        <v>635</v>
      </c>
      <c r="F285" s="72">
        <v>670</v>
      </c>
      <c r="G285" s="61" t="s">
        <v>843</v>
      </c>
      <c r="H285" s="109">
        <f t="shared" si="51"/>
        <v>0.60482400000000003</v>
      </c>
      <c r="I285" s="63" t="s">
        <v>853</v>
      </c>
      <c r="J285" s="112" t="s">
        <v>848</v>
      </c>
      <c r="K285" s="44" t="s">
        <v>307</v>
      </c>
      <c r="L285" s="32" t="s">
        <v>308</v>
      </c>
      <c r="M285" s="67" t="s">
        <v>846</v>
      </c>
      <c r="N285" s="118"/>
    </row>
    <row r="286" spans="1:14" s="4" customFormat="1" ht="150" customHeight="1">
      <c r="A286" s="105" t="s">
        <v>782</v>
      </c>
      <c r="B286" s="106" t="s">
        <v>854</v>
      </c>
      <c r="C286" s="99" t="s">
        <v>826</v>
      </c>
      <c r="D286" s="76">
        <v>1</v>
      </c>
      <c r="E286" s="108">
        <v>635</v>
      </c>
      <c r="F286" s="72">
        <v>670</v>
      </c>
      <c r="G286" s="61" t="s">
        <v>843</v>
      </c>
      <c r="H286" s="109">
        <f t="shared" si="51"/>
        <v>0.60482400000000003</v>
      </c>
      <c r="I286" s="63" t="s">
        <v>853</v>
      </c>
      <c r="J286" s="112" t="s">
        <v>848</v>
      </c>
      <c r="K286" s="44" t="s">
        <v>307</v>
      </c>
      <c r="L286" s="32" t="s">
        <v>308</v>
      </c>
      <c r="M286" s="67" t="s">
        <v>846</v>
      </c>
      <c r="N286" s="118"/>
    </row>
    <row r="287" spans="1:14" s="4" customFormat="1" ht="150" customHeight="1">
      <c r="A287" s="105" t="s">
        <v>782</v>
      </c>
      <c r="B287" s="106" t="s">
        <v>855</v>
      </c>
      <c r="C287" s="99" t="s">
        <v>856</v>
      </c>
      <c r="D287" s="76">
        <v>1</v>
      </c>
      <c r="E287" s="108">
        <v>690</v>
      </c>
      <c r="F287" s="72">
        <v>725</v>
      </c>
      <c r="G287" s="61" t="s">
        <v>843</v>
      </c>
      <c r="H287" s="109">
        <f t="shared" si="51"/>
        <v>0.60482400000000003</v>
      </c>
      <c r="I287" s="63" t="s">
        <v>853</v>
      </c>
      <c r="J287" s="112" t="s">
        <v>845</v>
      </c>
      <c r="K287" s="44" t="s">
        <v>307</v>
      </c>
      <c r="L287" s="32" t="s">
        <v>308</v>
      </c>
      <c r="M287" s="67" t="s">
        <v>846</v>
      </c>
      <c r="N287" s="118"/>
    </row>
    <row r="288" spans="1:14" s="4" customFormat="1" ht="150" customHeight="1">
      <c r="A288" s="105" t="s">
        <v>782</v>
      </c>
      <c r="B288" s="106" t="s">
        <v>857</v>
      </c>
      <c r="C288" s="99" t="s">
        <v>856</v>
      </c>
      <c r="D288" s="76">
        <v>1</v>
      </c>
      <c r="E288" s="108">
        <v>735</v>
      </c>
      <c r="F288" s="72">
        <v>770</v>
      </c>
      <c r="G288" s="61" t="s">
        <v>843</v>
      </c>
      <c r="H288" s="109">
        <f t="shared" si="51"/>
        <v>0.60482400000000003</v>
      </c>
      <c r="I288" s="63" t="s">
        <v>853</v>
      </c>
      <c r="J288" s="112" t="s">
        <v>848</v>
      </c>
      <c r="K288" s="44" t="s">
        <v>307</v>
      </c>
      <c r="L288" s="32" t="s">
        <v>308</v>
      </c>
      <c r="M288" s="67" t="s">
        <v>846</v>
      </c>
      <c r="N288" s="118"/>
    </row>
    <row r="289" spans="1:14" s="4" customFormat="1" ht="150" customHeight="1">
      <c r="A289" s="105" t="s">
        <v>782</v>
      </c>
      <c r="B289" s="106" t="s">
        <v>858</v>
      </c>
      <c r="C289" s="99" t="s">
        <v>859</v>
      </c>
      <c r="D289" s="76">
        <v>1</v>
      </c>
      <c r="E289" s="108">
        <v>658</v>
      </c>
      <c r="F289" s="72">
        <v>688</v>
      </c>
      <c r="G289" s="61" t="s">
        <v>860</v>
      </c>
      <c r="H289" s="120">
        <f>1.27*0.79*0.48</f>
        <v>0.48158400000000001</v>
      </c>
      <c r="I289" s="63" t="s">
        <v>861</v>
      </c>
      <c r="J289" s="112" t="s">
        <v>862</v>
      </c>
      <c r="K289" s="44" t="s">
        <v>307</v>
      </c>
      <c r="L289" s="32" t="s">
        <v>308</v>
      </c>
      <c r="M289" s="67" t="s">
        <v>863</v>
      </c>
      <c r="N289" s="118"/>
    </row>
    <row r="290" spans="1:14" s="4" customFormat="1" ht="150" customHeight="1">
      <c r="A290" s="105" t="s">
        <v>782</v>
      </c>
      <c r="B290" s="106" t="s">
        <v>858</v>
      </c>
      <c r="C290" s="99" t="s">
        <v>859</v>
      </c>
      <c r="D290" s="76">
        <v>1</v>
      </c>
      <c r="E290" s="108">
        <v>658</v>
      </c>
      <c r="F290" s="72">
        <v>688</v>
      </c>
      <c r="G290" s="61" t="s">
        <v>860</v>
      </c>
      <c r="H290" s="120">
        <f>1.27*0.79*0.48</f>
        <v>0.48158400000000001</v>
      </c>
      <c r="I290" s="63" t="s">
        <v>861</v>
      </c>
      <c r="J290" s="112" t="s">
        <v>862</v>
      </c>
      <c r="K290" s="44" t="s">
        <v>307</v>
      </c>
      <c r="L290" s="32" t="s">
        <v>308</v>
      </c>
      <c r="M290" s="67" t="s">
        <v>863</v>
      </c>
      <c r="N290" s="118"/>
    </row>
    <row r="291" spans="1:14" s="4" customFormat="1" ht="150" customHeight="1">
      <c r="A291" s="105" t="s">
        <v>782</v>
      </c>
      <c r="B291" s="106" t="s">
        <v>864</v>
      </c>
      <c r="C291" s="99" t="s">
        <v>859</v>
      </c>
      <c r="D291" s="76">
        <v>1</v>
      </c>
      <c r="E291" s="108">
        <v>725</v>
      </c>
      <c r="F291" s="72">
        <v>755</v>
      </c>
      <c r="G291" s="61" t="s">
        <v>860</v>
      </c>
      <c r="H291" s="120">
        <f>1.27*0.79*0.48</f>
        <v>0.48158400000000001</v>
      </c>
      <c r="I291" s="63" t="s">
        <v>861</v>
      </c>
      <c r="J291" s="112" t="s">
        <v>865</v>
      </c>
      <c r="K291" s="44" t="s">
        <v>307</v>
      </c>
      <c r="L291" s="32" t="s">
        <v>308</v>
      </c>
      <c r="M291" s="67" t="s">
        <v>863</v>
      </c>
      <c r="N291" s="118"/>
    </row>
    <row r="292" spans="1:14" s="4" customFormat="1" ht="150" customHeight="1">
      <c r="A292" s="105" t="s">
        <v>782</v>
      </c>
      <c r="B292" s="106" t="s">
        <v>864</v>
      </c>
      <c r="C292" s="99" t="s">
        <v>859</v>
      </c>
      <c r="D292" s="76">
        <v>1</v>
      </c>
      <c r="E292" s="108">
        <v>725</v>
      </c>
      <c r="F292" s="72">
        <v>755</v>
      </c>
      <c r="G292" s="61" t="s">
        <v>860</v>
      </c>
      <c r="H292" s="120">
        <f>1.27*0.79*0.48</f>
        <v>0.48158400000000001</v>
      </c>
      <c r="I292" s="63" t="s">
        <v>861</v>
      </c>
      <c r="J292" s="112" t="s">
        <v>865</v>
      </c>
      <c r="K292" s="44" t="s">
        <v>307</v>
      </c>
      <c r="L292" s="32" t="s">
        <v>308</v>
      </c>
      <c r="M292" s="67" t="s">
        <v>863</v>
      </c>
      <c r="N292" s="118"/>
    </row>
    <row r="293" spans="1:14" s="4" customFormat="1" ht="150" customHeight="1">
      <c r="A293" s="105" t="s">
        <v>782</v>
      </c>
      <c r="B293" s="106" t="s">
        <v>866</v>
      </c>
      <c r="C293" s="99" t="s">
        <v>803</v>
      </c>
      <c r="D293" s="76">
        <v>1</v>
      </c>
      <c r="E293" s="108">
        <v>395</v>
      </c>
      <c r="F293" s="72">
        <v>420</v>
      </c>
      <c r="G293" s="61" t="s">
        <v>867</v>
      </c>
      <c r="H293" s="109">
        <f t="shared" ref="H293:H296" si="52">1.17*0.795*0.42</f>
        <v>0.39066299999999998</v>
      </c>
      <c r="I293" s="63" t="s">
        <v>868</v>
      </c>
      <c r="J293" s="112" t="s">
        <v>869</v>
      </c>
      <c r="K293" s="44" t="s">
        <v>307</v>
      </c>
      <c r="L293" s="32" t="s">
        <v>308</v>
      </c>
      <c r="M293" s="67" t="s">
        <v>846</v>
      </c>
      <c r="N293" s="118"/>
    </row>
    <row r="294" spans="1:14" s="4" customFormat="1" ht="150" customHeight="1">
      <c r="A294" s="105" t="s">
        <v>782</v>
      </c>
      <c r="B294" s="106" t="s">
        <v>866</v>
      </c>
      <c r="C294" s="99" t="s">
        <v>803</v>
      </c>
      <c r="D294" s="76">
        <v>1</v>
      </c>
      <c r="E294" s="108">
        <v>395</v>
      </c>
      <c r="F294" s="72">
        <v>420</v>
      </c>
      <c r="G294" s="61" t="s">
        <v>867</v>
      </c>
      <c r="H294" s="109">
        <f t="shared" si="52"/>
        <v>0.39066299999999998</v>
      </c>
      <c r="I294" s="63" t="s">
        <v>868</v>
      </c>
      <c r="J294" s="112" t="s">
        <v>869</v>
      </c>
      <c r="K294" s="44" t="s">
        <v>307</v>
      </c>
      <c r="L294" s="32" t="s">
        <v>308</v>
      </c>
      <c r="M294" s="67" t="s">
        <v>846</v>
      </c>
      <c r="N294" s="118"/>
    </row>
    <row r="295" spans="1:14" s="4" customFormat="1" ht="150" customHeight="1">
      <c r="A295" s="105" t="s">
        <v>782</v>
      </c>
      <c r="B295" s="106" t="s">
        <v>866</v>
      </c>
      <c r="C295" s="99" t="s">
        <v>803</v>
      </c>
      <c r="D295" s="76">
        <v>1</v>
      </c>
      <c r="E295" s="108">
        <v>395</v>
      </c>
      <c r="F295" s="72">
        <v>420</v>
      </c>
      <c r="G295" s="61" t="s">
        <v>867</v>
      </c>
      <c r="H295" s="109">
        <f t="shared" si="52"/>
        <v>0.39066299999999998</v>
      </c>
      <c r="I295" s="63" t="s">
        <v>868</v>
      </c>
      <c r="J295" s="112" t="s">
        <v>869</v>
      </c>
      <c r="K295" s="44" t="s">
        <v>307</v>
      </c>
      <c r="L295" s="32" t="s">
        <v>308</v>
      </c>
      <c r="M295" s="67" t="s">
        <v>846</v>
      </c>
      <c r="N295" s="118"/>
    </row>
    <row r="296" spans="1:14" s="4" customFormat="1" ht="150" customHeight="1">
      <c r="A296" s="105" t="s">
        <v>782</v>
      </c>
      <c r="B296" s="106" t="s">
        <v>870</v>
      </c>
      <c r="C296" s="99" t="s">
        <v>856</v>
      </c>
      <c r="D296" s="76">
        <v>1</v>
      </c>
      <c r="E296" s="108">
        <v>460</v>
      </c>
      <c r="F296" s="72">
        <v>485</v>
      </c>
      <c r="G296" s="61" t="s">
        <v>867</v>
      </c>
      <c r="H296" s="109">
        <f t="shared" si="52"/>
        <v>0.39066299999999998</v>
      </c>
      <c r="I296" s="63" t="s">
        <v>868</v>
      </c>
      <c r="J296" s="112" t="s">
        <v>869</v>
      </c>
      <c r="K296" s="44" t="s">
        <v>307</v>
      </c>
      <c r="L296" s="32" t="s">
        <v>308</v>
      </c>
      <c r="M296" s="67" t="s">
        <v>846</v>
      </c>
      <c r="N296" s="118"/>
    </row>
    <row r="297" spans="1:14" s="4" customFormat="1" ht="150" customHeight="1">
      <c r="A297" s="105" t="s">
        <v>610</v>
      </c>
      <c r="B297" s="106" t="s">
        <v>871</v>
      </c>
      <c r="C297" s="99" t="s">
        <v>872</v>
      </c>
      <c r="D297" s="76">
        <v>1</v>
      </c>
      <c r="E297" s="108">
        <v>647</v>
      </c>
      <c r="F297" s="72">
        <v>673</v>
      </c>
      <c r="G297" s="61" t="s">
        <v>873</v>
      </c>
      <c r="H297" s="109">
        <f t="shared" ref="H297:H301" si="53">1.19*0.675*0.53</f>
        <v>0.4257225</v>
      </c>
      <c r="I297" s="63" t="s">
        <v>874</v>
      </c>
      <c r="J297" s="112" t="s">
        <v>875</v>
      </c>
      <c r="K297" s="44" t="s">
        <v>307</v>
      </c>
      <c r="L297" s="32" t="s">
        <v>308</v>
      </c>
      <c r="M297" s="67" t="s">
        <v>876</v>
      </c>
      <c r="N297" s="118"/>
    </row>
    <row r="298" spans="1:14" s="4" customFormat="1" ht="150" customHeight="1">
      <c r="A298" s="105" t="s">
        <v>610</v>
      </c>
      <c r="B298" s="106" t="s">
        <v>877</v>
      </c>
      <c r="C298" s="99" t="s">
        <v>872</v>
      </c>
      <c r="D298" s="76">
        <v>1</v>
      </c>
      <c r="E298" s="108">
        <v>647</v>
      </c>
      <c r="F298" s="72">
        <v>673</v>
      </c>
      <c r="G298" s="61" t="s">
        <v>873</v>
      </c>
      <c r="H298" s="109">
        <f t="shared" si="53"/>
        <v>0.4257225</v>
      </c>
      <c r="I298" s="63" t="s">
        <v>874</v>
      </c>
      <c r="J298" s="112" t="s">
        <v>875</v>
      </c>
      <c r="K298" s="44" t="s">
        <v>307</v>
      </c>
      <c r="L298" s="32" t="s">
        <v>308</v>
      </c>
      <c r="M298" s="67" t="s">
        <v>876</v>
      </c>
      <c r="N298" s="118"/>
    </row>
    <row r="299" spans="1:14" s="4" customFormat="1" ht="150" customHeight="1">
      <c r="A299" s="105" t="s">
        <v>610</v>
      </c>
      <c r="B299" s="106" t="s">
        <v>871</v>
      </c>
      <c r="C299" s="99" t="s">
        <v>872</v>
      </c>
      <c r="D299" s="76">
        <v>1</v>
      </c>
      <c r="E299" s="108">
        <v>647</v>
      </c>
      <c r="F299" s="72">
        <v>673</v>
      </c>
      <c r="G299" s="61" t="s">
        <v>873</v>
      </c>
      <c r="H299" s="109">
        <f t="shared" si="53"/>
        <v>0.4257225</v>
      </c>
      <c r="I299" s="63" t="s">
        <v>874</v>
      </c>
      <c r="J299" s="112" t="s">
        <v>875</v>
      </c>
      <c r="K299" s="44" t="s">
        <v>307</v>
      </c>
      <c r="L299" s="32" t="s">
        <v>308</v>
      </c>
      <c r="M299" s="67" t="s">
        <v>876</v>
      </c>
      <c r="N299" s="118"/>
    </row>
    <row r="300" spans="1:14" s="4" customFormat="1" ht="150" customHeight="1">
      <c r="A300" s="105" t="s">
        <v>610</v>
      </c>
      <c r="B300" s="106" t="s">
        <v>878</v>
      </c>
      <c r="C300" s="99" t="s">
        <v>879</v>
      </c>
      <c r="D300" s="76">
        <v>1</v>
      </c>
      <c r="E300" s="108">
        <v>716</v>
      </c>
      <c r="F300" s="72">
        <v>742</v>
      </c>
      <c r="G300" s="61" t="s">
        <v>873</v>
      </c>
      <c r="H300" s="109">
        <f t="shared" si="53"/>
        <v>0.4257225</v>
      </c>
      <c r="I300" s="63" t="s">
        <v>874</v>
      </c>
      <c r="J300" s="112" t="s">
        <v>875</v>
      </c>
      <c r="K300" s="44" t="s">
        <v>307</v>
      </c>
      <c r="L300" s="32" t="s">
        <v>308</v>
      </c>
      <c r="M300" s="67" t="s">
        <v>876</v>
      </c>
      <c r="N300" s="118"/>
    </row>
    <row r="301" spans="1:14" s="4" customFormat="1" ht="150" customHeight="1">
      <c r="A301" s="105" t="s">
        <v>610</v>
      </c>
      <c r="B301" s="106" t="s">
        <v>878</v>
      </c>
      <c r="C301" s="99" t="s">
        <v>879</v>
      </c>
      <c r="D301" s="76">
        <v>1</v>
      </c>
      <c r="E301" s="108">
        <v>716</v>
      </c>
      <c r="F301" s="72">
        <v>742</v>
      </c>
      <c r="G301" s="61" t="s">
        <v>873</v>
      </c>
      <c r="H301" s="109">
        <f t="shared" si="53"/>
        <v>0.4257225</v>
      </c>
      <c r="I301" s="63" t="s">
        <v>874</v>
      </c>
      <c r="J301" s="112" t="s">
        <v>875</v>
      </c>
      <c r="K301" s="44" t="s">
        <v>307</v>
      </c>
      <c r="L301" s="32" t="s">
        <v>308</v>
      </c>
      <c r="M301" s="67" t="s">
        <v>876</v>
      </c>
      <c r="N301" s="118"/>
    </row>
    <row r="302" spans="1:14" s="4" customFormat="1" ht="150" customHeight="1">
      <c r="A302" s="105" t="s">
        <v>610</v>
      </c>
      <c r="B302" s="106" t="s">
        <v>880</v>
      </c>
      <c r="C302" s="121" t="s">
        <v>881</v>
      </c>
      <c r="D302" s="76">
        <v>1</v>
      </c>
      <c r="E302" s="108">
        <v>659</v>
      </c>
      <c r="F302" s="72">
        <v>685</v>
      </c>
      <c r="G302" s="61" t="s">
        <v>873</v>
      </c>
      <c r="H302" s="109">
        <f t="shared" ref="H302:H304" si="54">1.19*0.675*0.53</f>
        <v>0.4257225</v>
      </c>
      <c r="I302" s="63" t="s">
        <v>882</v>
      </c>
      <c r="J302" s="112" t="s">
        <v>883</v>
      </c>
      <c r="K302" s="44" t="s">
        <v>307</v>
      </c>
      <c r="L302" s="32" t="s">
        <v>308</v>
      </c>
      <c r="M302" s="67" t="s">
        <v>884</v>
      </c>
      <c r="N302" s="118"/>
    </row>
    <row r="303" spans="1:14" s="4" customFormat="1" ht="150" customHeight="1">
      <c r="A303" s="105" t="s">
        <v>610</v>
      </c>
      <c r="B303" s="106" t="s">
        <v>885</v>
      </c>
      <c r="C303" s="99" t="s">
        <v>723</v>
      </c>
      <c r="D303" s="76">
        <v>1</v>
      </c>
      <c r="E303" s="108">
        <v>728</v>
      </c>
      <c r="F303" s="72">
        <v>754</v>
      </c>
      <c r="G303" s="61" t="s">
        <v>873</v>
      </c>
      <c r="H303" s="109">
        <f t="shared" si="54"/>
        <v>0.4257225</v>
      </c>
      <c r="I303" s="63" t="s">
        <v>882</v>
      </c>
      <c r="J303" s="112" t="s">
        <v>883</v>
      </c>
      <c r="K303" s="44" t="s">
        <v>307</v>
      </c>
      <c r="L303" s="32" t="s">
        <v>308</v>
      </c>
      <c r="M303" s="67" t="s">
        <v>884</v>
      </c>
      <c r="N303" s="118"/>
    </row>
    <row r="304" spans="1:14" s="4" customFormat="1" ht="150" customHeight="1">
      <c r="A304" s="105" t="s">
        <v>610</v>
      </c>
      <c r="B304" s="106" t="s">
        <v>885</v>
      </c>
      <c r="C304" s="99" t="s">
        <v>723</v>
      </c>
      <c r="D304" s="76">
        <v>1</v>
      </c>
      <c r="E304" s="108">
        <v>728</v>
      </c>
      <c r="F304" s="72">
        <v>754</v>
      </c>
      <c r="G304" s="61" t="s">
        <v>873</v>
      </c>
      <c r="H304" s="109">
        <f t="shared" si="54"/>
        <v>0.4257225</v>
      </c>
      <c r="I304" s="63" t="s">
        <v>882</v>
      </c>
      <c r="J304" s="112" t="s">
        <v>883</v>
      </c>
      <c r="K304" s="44" t="s">
        <v>307</v>
      </c>
      <c r="L304" s="32" t="s">
        <v>308</v>
      </c>
      <c r="M304" s="67" t="s">
        <v>884</v>
      </c>
      <c r="N304" s="118"/>
    </row>
    <row r="305" spans="1:14" s="4" customFormat="1" ht="135.94999999999999" customHeight="1">
      <c r="A305" s="122" t="s">
        <v>610</v>
      </c>
      <c r="B305" s="106" t="s">
        <v>886</v>
      </c>
      <c r="C305" s="99" t="s">
        <v>887</v>
      </c>
      <c r="D305" s="76">
        <v>1</v>
      </c>
      <c r="E305" s="108">
        <v>645</v>
      </c>
      <c r="F305" s="72">
        <v>670</v>
      </c>
      <c r="G305" s="61" t="s">
        <v>888</v>
      </c>
      <c r="H305" s="120">
        <f t="shared" ref="H305:H310" si="55">1.33*0.76*0.42</f>
        <v>0.42453600000000002</v>
      </c>
      <c r="I305" s="63" t="s">
        <v>889</v>
      </c>
      <c r="J305" s="112" t="s">
        <v>890</v>
      </c>
      <c r="K305" s="44" t="s">
        <v>307</v>
      </c>
      <c r="L305" s="32" t="s">
        <v>308</v>
      </c>
      <c r="M305" s="123" t="s">
        <v>891</v>
      </c>
      <c r="N305" s="36"/>
    </row>
    <row r="306" spans="1:14" s="4" customFormat="1" ht="135.94999999999999" customHeight="1">
      <c r="A306" s="122" t="s">
        <v>610</v>
      </c>
      <c r="B306" s="106" t="s">
        <v>886</v>
      </c>
      <c r="C306" s="99" t="s">
        <v>887</v>
      </c>
      <c r="D306" s="76">
        <v>1</v>
      </c>
      <c r="E306" s="108">
        <v>645</v>
      </c>
      <c r="F306" s="72">
        <v>670</v>
      </c>
      <c r="G306" s="61" t="s">
        <v>888</v>
      </c>
      <c r="H306" s="120">
        <f t="shared" si="55"/>
        <v>0.42453600000000002</v>
      </c>
      <c r="I306" s="63" t="s">
        <v>889</v>
      </c>
      <c r="J306" s="112" t="s">
        <v>890</v>
      </c>
      <c r="K306" s="44" t="s">
        <v>307</v>
      </c>
      <c r="L306" s="32" t="s">
        <v>308</v>
      </c>
      <c r="M306" s="123" t="s">
        <v>891</v>
      </c>
      <c r="N306" s="36"/>
    </row>
    <row r="307" spans="1:14" s="4" customFormat="1" ht="135.94999999999999" customHeight="1">
      <c r="A307" s="122" t="s">
        <v>610</v>
      </c>
      <c r="B307" s="106" t="s">
        <v>892</v>
      </c>
      <c r="C307" s="99" t="s">
        <v>893</v>
      </c>
      <c r="D307" s="76">
        <v>1</v>
      </c>
      <c r="E307" s="108">
        <v>715</v>
      </c>
      <c r="F307" s="72">
        <v>740</v>
      </c>
      <c r="G307" s="61" t="s">
        <v>888</v>
      </c>
      <c r="H307" s="120">
        <f t="shared" si="55"/>
        <v>0.42453600000000002</v>
      </c>
      <c r="I307" s="63" t="s">
        <v>889</v>
      </c>
      <c r="J307" s="112" t="s">
        <v>890</v>
      </c>
      <c r="K307" s="44" t="s">
        <v>307</v>
      </c>
      <c r="L307" s="32" t="s">
        <v>308</v>
      </c>
      <c r="M307" s="123" t="s">
        <v>894</v>
      </c>
      <c r="N307" s="36"/>
    </row>
    <row r="308" spans="1:14" s="4" customFormat="1" ht="135.94999999999999" customHeight="1">
      <c r="A308" s="122" t="s">
        <v>610</v>
      </c>
      <c r="B308" s="106" t="s">
        <v>895</v>
      </c>
      <c r="C308" s="99" t="s">
        <v>887</v>
      </c>
      <c r="D308" s="76">
        <v>1</v>
      </c>
      <c r="E308" s="108">
        <v>875</v>
      </c>
      <c r="F308" s="72">
        <v>900</v>
      </c>
      <c r="G308" s="61" t="s">
        <v>888</v>
      </c>
      <c r="H308" s="120">
        <f t="shared" si="55"/>
        <v>0.42453600000000002</v>
      </c>
      <c r="I308" s="63" t="s">
        <v>896</v>
      </c>
      <c r="J308" s="112" t="s">
        <v>897</v>
      </c>
      <c r="K308" s="44" t="s">
        <v>307</v>
      </c>
      <c r="L308" s="32" t="s">
        <v>308</v>
      </c>
      <c r="M308" s="123" t="s">
        <v>898</v>
      </c>
      <c r="N308" s="36"/>
    </row>
    <row r="309" spans="1:14" s="4" customFormat="1" ht="135.94999999999999" customHeight="1">
      <c r="A309" s="122" t="s">
        <v>610</v>
      </c>
      <c r="B309" s="106" t="s">
        <v>895</v>
      </c>
      <c r="C309" s="99" t="s">
        <v>887</v>
      </c>
      <c r="D309" s="76">
        <v>1</v>
      </c>
      <c r="E309" s="108">
        <v>875</v>
      </c>
      <c r="F309" s="72">
        <v>900</v>
      </c>
      <c r="G309" s="61" t="s">
        <v>888</v>
      </c>
      <c r="H309" s="120">
        <f t="shared" si="55"/>
        <v>0.42453600000000002</v>
      </c>
      <c r="I309" s="63" t="s">
        <v>896</v>
      </c>
      <c r="J309" s="112" t="s">
        <v>897</v>
      </c>
      <c r="K309" s="44" t="s">
        <v>307</v>
      </c>
      <c r="L309" s="32" t="s">
        <v>308</v>
      </c>
      <c r="M309" s="123" t="s">
        <v>898</v>
      </c>
      <c r="N309" s="36"/>
    </row>
    <row r="310" spans="1:14" s="4" customFormat="1" ht="156.94999999999999" customHeight="1">
      <c r="A310" s="122" t="s">
        <v>610</v>
      </c>
      <c r="B310" s="106" t="s">
        <v>899</v>
      </c>
      <c r="C310" s="99" t="s">
        <v>900</v>
      </c>
      <c r="D310" s="76">
        <v>1</v>
      </c>
      <c r="E310" s="108">
        <v>945</v>
      </c>
      <c r="F310" s="72">
        <v>970</v>
      </c>
      <c r="G310" s="61" t="s">
        <v>888</v>
      </c>
      <c r="H310" s="120">
        <f t="shared" si="55"/>
        <v>0.42453600000000002</v>
      </c>
      <c r="I310" s="63" t="s">
        <v>896</v>
      </c>
      <c r="J310" s="112" t="s">
        <v>897</v>
      </c>
      <c r="K310" s="44" t="s">
        <v>307</v>
      </c>
      <c r="L310" s="32" t="s">
        <v>308</v>
      </c>
      <c r="M310" s="123" t="s">
        <v>901</v>
      </c>
      <c r="N310" s="36"/>
    </row>
    <row r="311" spans="1:14" s="4" customFormat="1" ht="150" customHeight="1">
      <c r="A311" s="105" t="s">
        <v>610</v>
      </c>
      <c r="B311" s="106" t="s">
        <v>902</v>
      </c>
      <c r="C311" s="99" t="s">
        <v>903</v>
      </c>
      <c r="D311" s="76">
        <v>1</v>
      </c>
      <c r="E311" s="108">
        <v>575</v>
      </c>
      <c r="F311" s="72">
        <v>600</v>
      </c>
      <c r="G311" s="61" t="s">
        <v>904</v>
      </c>
      <c r="H311" s="109">
        <f t="shared" ref="H311:H313" si="56">1.17*0.635*0.5</f>
        <v>0.371475</v>
      </c>
      <c r="I311" s="63" t="s">
        <v>905</v>
      </c>
      <c r="J311" s="112" t="s">
        <v>906</v>
      </c>
      <c r="K311" s="44" t="s">
        <v>307</v>
      </c>
      <c r="L311" s="32" t="s">
        <v>308</v>
      </c>
      <c r="M311" s="67"/>
      <c r="N311" s="118"/>
    </row>
    <row r="312" spans="1:14" s="4" customFormat="1" ht="150" customHeight="1">
      <c r="A312" s="105" t="s">
        <v>610</v>
      </c>
      <c r="B312" s="106" t="s">
        <v>902</v>
      </c>
      <c r="C312" s="99" t="s">
        <v>903</v>
      </c>
      <c r="D312" s="76">
        <v>1</v>
      </c>
      <c r="E312" s="108">
        <v>575</v>
      </c>
      <c r="F312" s="72">
        <v>600</v>
      </c>
      <c r="G312" s="61" t="s">
        <v>904</v>
      </c>
      <c r="H312" s="109">
        <f t="shared" si="56"/>
        <v>0.371475</v>
      </c>
      <c r="I312" s="63" t="s">
        <v>905</v>
      </c>
      <c r="J312" s="112" t="s">
        <v>906</v>
      </c>
      <c r="K312" s="44" t="s">
        <v>307</v>
      </c>
      <c r="L312" s="32" t="s">
        <v>308</v>
      </c>
      <c r="M312" s="67"/>
      <c r="N312" s="118"/>
    </row>
    <row r="313" spans="1:14" s="4" customFormat="1" ht="150" customHeight="1">
      <c r="A313" s="105" t="s">
        <v>610</v>
      </c>
      <c r="B313" s="106" t="s">
        <v>902</v>
      </c>
      <c r="C313" s="99" t="s">
        <v>903</v>
      </c>
      <c r="D313" s="76">
        <v>1</v>
      </c>
      <c r="E313" s="108">
        <v>575</v>
      </c>
      <c r="F313" s="72">
        <v>600</v>
      </c>
      <c r="G313" s="61" t="s">
        <v>904</v>
      </c>
      <c r="H313" s="109">
        <f t="shared" si="56"/>
        <v>0.371475</v>
      </c>
      <c r="I313" s="63" t="s">
        <v>905</v>
      </c>
      <c r="J313" s="112" t="s">
        <v>906</v>
      </c>
      <c r="K313" s="44" t="s">
        <v>307</v>
      </c>
      <c r="L313" s="32" t="s">
        <v>308</v>
      </c>
      <c r="M313" s="67"/>
      <c r="N313" s="118"/>
    </row>
    <row r="314" spans="1:14" s="4" customFormat="1" ht="150" customHeight="1">
      <c r="A314" s="105" t="s">
        <v>610</v>
      </c>
      <c r="B314" s="106" t="s">
        <v>907</v>
      </c>
      <c r="C314" s="99" t="s">
        <v>908</v>
      </c>
      <c r="D314" s="76">
        <v>1</v>
      </c>
      <c r="E314" s="108">
        <v>645</v>
      </c>
      <c r="F314" s="72">
        <v>670</v>
      </c>
      <c r="G314" s="61" t="s">
        <v>909</v>
      </c>
      <c r="H314" s="109">
        <f t="shared" ref="H314:H317" si="57">1.34*0.67*0.47</f>
        <v>0.42196600000000001</v>
      </c>
      <c r="I314" s="63" t="s">
        <v>910</v>
      </c>
      <c r="J314" s="112" t="s">
        <v>911</v>
      </c>
      <c r="K314" s="44" t="s">
        <v>307</v>
      </c>
      <c r="L314" s="32" t="s">
        <v>308</v>
      </c>
      <c r="M314" s="67" t="s">
        <v>912</v>
      </c>
      <c r="N314" s="118"/>
    </row>
    <row r="315" spans="1:14" s="4" customFormat="1" ht="150" customHeight="1">
      <c r="A315" s="105" t="s">
        <v>610</v>
      </c>
      <c r="B315" s="106" t="s">
        <v>907</v>
      </c>
      <c r="C315" s="99" t="s">
        <v>908</v>
      </c>
      <c r="D315" s="76">
        <v>1</v>
      </c>
      <c r="E315" s="108">
        <v>645</v>
      </c>
      <c r="F315" s="72">
        <v>670</v>
      </c>
      <c r="G315" s="61" t="s">
        <v>909</v>
      </c>
      <c r="H315" s="109">
        <f t="shared" si="57"/>
        <v>0.42196600000000001</v>
      </c>
      <c r="I315" s="63" t="s">
        <v>910</v>
      </c>
      <c r="J315" s="112" t="s">
        <v>911</v>
      </c>
      <c r="K315" s="44" t="s">
        <v>307</v>
      </c>
      <c r="L315" s="32" t="s">
        <v>308</v>
      </c>
      <c r="M315" s="67" t="s">
        <v>912</v>
      </c>
      <c r="N315" s="118"/>
    </row>
    <row r="316" spans="1:14" s="4" customFormat="1" ht="150" customHeight="1">
      <c r="A316" s="105" t="s">
        <v>610</v>
      </c>
      <c r="B316" s="106" t="s">
        <v>907</v>
      </c>
      <c r="C316" s="99" t="s">
        <v>908</v>
      </c>
      <c r="D316" s="76">
        <v>1</v>
      </c>
      <c r="E316" s="108">
        <v>645</v>
      </c>
      <c r="F316" s="72">
        <v>670</v>
      </c>
      <c r="G316" s="61" t="s">
        <v>909</v>
      </c>
      <c r="H316" s="109">
        <f t="shared" si="57"/>
        <v>0.42196600000000001</v>
      </c>
      <c r="I316" s="63" t="s">
        <v>910</v>
      </c>
      <c r="J316" s="112" t="s">
        <v>911</v>
      </c>
      <c r="K316" s="44" t="s">
        <v>307</v>
      </c>
      <c r="L316" s="32" t="s">
        <v>308</v>
      </c>
      <c r="M316" s="67" t="s">
        <v>912</v>
      </c>
      <c r="N316" s="118"/>
    </row>
    <row r="317" spans="1:14" s="4" customFormat="1" ht="150" customHeight="1">
      <c r="A317" s="105" t="s">
        <v>610</v>
      </c>
      <c r="B317" s="106" t="s">
        <v>913</v>
      </c>
      <c r="C317" s="99" t="s">
        <v>908</v>
      </c>
      <c r="D317" s="76">
        <v>1</v>
      </c>
      <c r="E317" s="108">
        <v>735</v>
      </c>
      <c r="F317" s="72">
        <v>760</v>
      </c>
      <c r="G317" s="61" t="s">
        <v>909</v>
      </c>
      <c r="H317" s="109">
        <f t="shared" si="57"/>
        <v>0.42196600000000001</v>
      </c>
      <c r="I317" s="63" t="s">
        <v>910</v>
      </c>
      <c r="J317" s="112" t="s">
        <v>911</v>
      </c>
      <c r="K317" s="44" t="s">
        <v>307</v>
      </c>
      <c r="L317" s="32" t="s">
        <v>308</v>
      </c>
      <c r="M317" s="67"/>
      <c r="N317" s="118"/>
    </row>
    <row r="318" spans="1:14" s="4" customFormat="1" ht="174.95" customHeight="1">
      <c r="A318" s="105"/>
      <c r="B318" s="106" t="s">
        <v>914</v>
      </c>
      <c r="C318" s="99" t="s">
        <v>915</v>
      </c>
      <c r="D318" s="76">
        <v>1</v>
      </c>
      <c r="E318" s="108">
        <v>693</v>
      </c>
      <c r="F318" s="72">
        <v>723</v>
      </c>
      <c r="G318" s="61" t="s">
        <v>916</v>
      </c>
      <c r="H318" s="109">
        <f t="shared" ref="H318:H321" si="58">1.36*0.66*0.52</f>
        <v>0.466752</v>
      </c>
      <c r="I318" s="63" t="s">
        <v>917</v>
      </c>
      <c r="J318" s="115" t="s">
        <v>918</v>
      </c>
      <c r="K318" s="44" t="s">
        <v>307</v>
      </c>
      <c r="L318" s="32" t="s">
        <v>308</v>
      </c>
      <c r="M318" s="67" t="s">
        <v>919</v>
      </c>
      <c r="N318" s="118"/>
    </row>
    <row r="319" spans="1:14" s="5" customFormat="1" ht="174.95" customHeight="1">
      <c r="A319" s="124"/>
      <c r="B319" s="106" t="s">
        <v>920</v>
      </c>
      <c r="C319" s="99" t="s">
        <v>723</v>
      </c>
      <c r="D319" s="76">
        <v>1</v>
      </c>
      <c r="E319" s="108">
        <v>775</v>
      </c>
      <c r="F319" s="72">
        <v>805</v>
      </c>
      <c r="G319" s="61" t="s">
        <v>916</v>
      </c>
      <c r="H319" s="109">
        <f t="shared" si="58"/>
        <v>0.466752</v>
      </c>
      <c r="I319" s="63" t="s">
        <v>917</v>
      </c>
      <c r="J319" s="115" t="s">
        <v>918</v>
      </c>
      <c r="K319" s="44" t="s">
        <v>307</v>
      </c>
      <c r="L319" s="32" t="s">
        <v>308</v>
      </c>
      <c r="M319" s="67" t="s">
        <v>919</v>
      </c>
    </row>
    <row r="320" spans="1:14" s="4" customFormat="1" ht="174.95" customHeight="1">
      <c r="A320" s="105"/>
      <c r="B320" s="106" t="s">
        <v>920</v>
      </c>
      <c r="C320" s="99" t="s">
        <v>723</v>
      </c>
      <c r="D320" s="76">
        <v>1</v>
      </c>
      <c r="E320" s="108">
        <v>775</v>
      </c>
      <c r="F320" s="72">
        <v>805</v>
      </c>
      <c r="G320" s="61" t="s">
        <v>916</v>
      </c>
      <c r="H320" s="109">
        <f t="shared" si="58"/>
        <v>0.466752</v>
      </c>
      <c r="I320" s="63" t="s">
        <v>917</v>
      </c>
      <c r="J320" s="115" t="s">
        <v>918</v>
      </c>
      <c r="K320" s="44" t="s">
        <v>307</v>
      </c>
      <c r="L320" s="32" t="s">
        <v>308</v>
      </c>
      <c r="M320" s="67" t="s">
        <v>919</v>
      </c>
      <c r="N320" s="118"/>
    </row>
    <row r="321" spans="1:14" s="4" customFormat="1" ht="174.95" customHeight="1">
      <c r="A321" s="105"/>
      <c r="B321" s="106" t="s">
        <v>920</v>
      </c>
      <c r="C321" s="99" t="s">
        <v>921</v>
      </c>
      <c r="D321" s="76">
        <v>1</v>
      </c>
      <c r="E321" s="108">
        <v>775</v>
      </c>
      <c r="F321" s="72">
        <v>805</v>
      </c>
      <c r="G321" s="61" t="s">
        <v>916</v>
      </c>
      <c r="H321" s="109">
        <f t="shared" si="58"/>
        <v>0.466752</v>
      </c>
      <c r="I321" s="63" t="s">
        <v>917</v>
      </c>
      <c r="J321" s="115" t="s">
        <v>918</v>
      </c>
      <c r="K321" s="44" t="s">
        <v>307</v>
      </c>
      <c r="L321" s="32" t="s">
        <v>308</v>
      </c>
      <c r="M321" s="67" t="s">
        <v>919</v>
      </c>
      <c r="N321" s="118"/>
    </row>
    <row r="322" spans="1:14" s="4" customFormat="1" ht="150" customHeight="1">
      <c r="A322" s="105" t="s">
        <v>610</v>
      </c>
      <c r="B322" s="106" t="s">
        <v>922</v>
      </c>
      <c r="C322" s="99" t="s">
        <v>923</v>
      </c>
      <c r="D322" s="76">
        <v>1</v>
      </c>
      <c r="E322" s="108">
        <v>578</v>
      </c>
      <c r="F322" s="72">
        <v>600</v>
      </c>
      <c r="G322" s="61" t="s">
        <v>924</v>
      </c>
      <c r="H322" s="109">
        <f>1.24*0.65*0.47</f>
        <v>0.37881999999999999</v>
      </c>
      <c r="I322" s="63" t="s">
        <v>925</v>
      </c>
      <c r="J322" s="112" t="s">
        <v>926</v>
      </c>
      <c r="K322" s="44" t="s">
        <v>307</v>
      </c>
      <c r="L322" s="32" t="s">
        <v>308</v>
      </c>
      <c r="M322" s="67" t="s">
        <v>927</v>
      </c>
      <c r="N322" s="118"/>
    </row>
    <row r="323" spans="1:14" s="4" customFormat="1" ht="150" customHeight="1">
      <c r="A323" s="105" t="s">
        <v>610</v>
      </c>
      <c r="B323" s="106" t="s">
        <v>922</v>
      </c>
      <c r="C323" s="99" t="s">
        <v>923</v>
      </c>
      <c r="D323" s="76">
        <v>1</v>
      </c>
      <c r="E323" s="108">
        <v>578</v>
      </c>
      <c r="F323" s="72">
        <v>600</v>
      </c>
      <c r="G323" s="61" t="s">
        <v>924</v>
      </c>
      <c r="H323" s="109">
        <f>1.24*0.65*0.47</f>
        <v>0.37881999999999999</v>
      </c>
      <c r="I323" s="63" t="s">
        <v>925</v>
      </c>
      <c r="J323" s="112" t="s">
        <v>926</v>
      </c>
      <c r="K323" s="44" t="s">
        <v>307</v>
      </c>
      <c r="L323" s="32" t="s">
        <v>308</v>
      </c>
      <c r="M323" s="67" t="s">
        <v>927</v>
      </c>
      <c r="N323" s="118"/>
    </row>
    <row r="324" spans="1:14" s="4" customFormat="1" ht="150" customHeight="1">
      <c r="A324" s="105" t="s">
        <v>610</v>
      </c>
      <c r="B324" s="106" t="s">
        <v>922</v>
      </c>
      <c r="C324" s="99" t="s">
        <v>923</v>
      </c>
      <c r="D324" s="76">
        <v>1</v>
      </c>
      <c r="E324" s="108">
        <v>578</v>
      </c>
      <c r="F324" s="72">
        <v>600</v>
      </c>
      <c r="G324" s="61" t="s">
        <v>924</v>
      </c>
      <c r="H324" s="109">
        <f>1.24*0.65*0.47</f>
        <v>0.37881999999999999</v>
      </c>
      <c r="I324" s="63" t="s">
        <v>925</v>
      </c>
      <c r="J324" s="112" t="s">
        <v>926</v>
      </c>
      <c r="K324" s="44" t="s">
        <v>307</v>
      </c>
      <c r="L324" s="32" t="s">
        <v>308</v>
      </c>
      <c r="M324" s="67" t="s">
        <v>927</v>
      </c>
      <c r="N324" s="118"/>
    </row>
    <row r="325" spans="1:14" s="4" customFormat="1" ht="150" customHeight="1">
      <c r="A325" s="105" t="s">
        <v>610</v>
      </c>
      <c r="B325" s="106" t="s">
        <v>928</v>
      </c>
      <c r="C325" s="99" t="s">
        <v>929</v>
      </c>
      <c r="D325" s="76">
        <v>1</v>
      </c>
      <c r="E325" s="108">
        <v>648</v>
      </c>
      <c r="F325" s="72">
        <v>670</v>
      </c>
      <c r="G325" s="61" t="s">
        <v>924</v>
      </c>
      <c r="H325" s="109">
        <f>1.24*0.65*0.47</f>
        <v>0.37881999999999999</v>
      </c>
      <c r="I325" s="63" t="s">
        <v>925</v>
      </c>
      <c r="J325" s="112" t="s">
        <v>926</v>
      </c>
      <c r="K325" s="44" t="s">
        <v>307</v>
      </c>
      <c r="L325" s="32" t="s">
        <v>308</v>
      </c>
      <c r="M325" s="67" t="s">
        <v>927</v>
      </c>
      <c r="N325" s="118"/>
    </row>
    <row r="326" spans="1:14" s="4" customFormat="1" ht="150" customHeight="1">
      <c r="A326" s="105" t="s">
        <v>610</v>
      </c>
      <c r="B326" s="106" t="s">
        <v>928</v>
      </c>
      <c r="C326" s="99" t="s">
        <v>929</v>
      </c>
      <c r="D326" s="76">
        <v>1</v>
      </c>
      <c r="E326" s="108">
        <v>648</v>
      </c>
      <c r="F326" s="72">
        <v>670</v>
      </c>
      <c r="G326" s="61" t="s">
        <v>924</v>
      </c>
      <c r="H326" s="109">
        <f>1.24*0.65*0.47</f>
        <v>0.37881999999999999</v>
      </c>
      <c r="I326" s="63" t="s">
        <v>925</v>
      </c>
      <c r="J326" s="112" t="s">
        <v>926</v>
      </c>
      <c r="K326" s="44" t="s">
        <v>307</v>
      </c>
      <c r="L326" s="32" t="s">
        <v>308</v>
      </c>
      <c r="M326" s="67" t="s">
        <v>927</v>
      </c>
      <c r="N326" s="118"/>
    </row>
    <row r="327" spans="1:14" s="4" customFormat="1" ht="150" customHeight="1">
      <c r="A327" s="105" t="s">
        <v>610</v>
      </c>
      <c r="B327" s="106" t="s">
        <v>930</v>
      </c>
      <c r="C327" s="99" t="s">
        <v>931</v>
      </c>
      <c r="D327" s="76">
        <v>1</v>
      </c>
      <c r="E327" s="108">
        <v>636</v>
      </c>
      <c r="F327" s="72">
        <v>662</v>
      </c>
      <c r="G327" s="61" t="s">
        <v>932</v>
      </c>
      <c r="H327" s="109">
        <f t="shared" ref="H327:H331" si="59">1.185*0.675*0.53</f>
        <v>0.42393375</v>
      </c>
      <c r="I327" s="63" t="s">
        <v>933</v>
      </c>
      <c r="J327" s="115" t="s">
        <v>934</v>
      </c>
      <c r="K327" s="44" t="s">
        <v>307</v>
      </c>
      <c r="L327" s="32" t="s">
        <v>308</v>
      </c>
      <c r="M327" s="125" t="s">
        <v>935</v>
      </c>
      <c r="N327" s="118"/>
    </row>
    <row r="328" spans="1:14" s="4" customFormat="1" ht="150" customHeight="1">
      <c r="A328" s="105" t="s">
        <v>610</v>
      </c>
      <c r="B328" s="106" t="s">
        <v>930</v>
      </c>
      <c r="C328" s="99" t="s">
        <v>931</v>
      </c>
      <c r="D328" s="76">
        <v>1</v>
      </c>
      <c r="E328" s="108">
        <v>636</v>
      </c>
      <c r="F328" s="72">
        <v>662</v>
      </c>
      <c r="G328" s="61" t="s">
        <v>932</v>
      </c>
      <c r="H328" s="109">
        <f t="shared" si="59"/>
        <v>0.42393375</v>
      </c>
      <c r="I328" s="63" t="s">
        <v>933</v>
      </c>
      <c r="J328" s="115" t="s">
        <v>934</v>
      </c>
      <c r="K328" s="44" t="s">
        <v>307</v>
      </c>
      <c r="L328" s="32" t="s">
        <v>308</v>
      </c>
      <c r="M328" s="125" t="s">
        <v>935</v>
      </c>
      <c r="N328" s="118"/>
    </row>
    <row r="329" spans="1:14" s="4" customFormat="1" ht="135" customHeight="1">
      <c r="A329" s="105" t="s">
        <v>610</v>
      </c>
      <c r="B329" s="106" t="s">
        <v>936</v>
      </c>
      <c r="C329" s="99" t="s">
        <v>937</v>
      </c>
      <c r="D329" s="76">
        <v>1</v>
      </c>
      <c r="E329" s="108">
        <v>752</v>
      </c>
      <c r="F329" s="72">
        <v>778</v>
      </c>
      <c r="G329" s="61" t="s">
        <v>932</v>
      </c>
      <c r="H329" s="109">
        <f t="shared" si="59"/>
        <v>0.42393375</v>
      </c>
      <c r="I329" s="63" t="s">
        <v>933</v>
      </c>
      <c r="J329" s="115" t="s">
        <v>934</v>
      </c>
      <c r="K329" s="44" t="s">
        <v>307</v>
      </c>
      <c r="L329" s="32" t="s">
        <v>308</v>
      </c>
      <c r="M329" s="125" t="s">
        <v>938</v>
      </c>
      <c r="N329" s="118"/>
    </row>
    <row r="330" spans="1:14" s="4" customFormat="1" ht="135" customHeight="1">
      <c r="A330" s="105" t="s">
        <v>610</v>
      </c>
      <c r="B330" s="106" t="s">
        <v>936</v>
      </c>
      <c r="C330" s="99" t="s">
        <v>937</v>
      </c>
      <c r="D330" s="76">
        <v>1</v>
      </c>
      <c r="E330" s="108">
        <v>752</v>
      </c>
      <c r="F330" s="72">
        <v>778</v>
      </c>
      <c r="G330" s="61" t="s">
        <v>932</v>
      </c>
      <c r="H330" s="109">
        <f t="shared" si="59"/>
        <v>0.42393375</v>
      </c>
      <c r="I330" s="63" t="s">
        <v>933</v>
      </c>
      <c r="J330" s="115" t="s">
        <v>934</v>
      </c>
      <c r="K330" s="44" t="s">
        <v>307</v>
      </c>
      <c r="L330" s="32" t="s">
        <v>308</v>
      </c>
      <c r="M330" s="125" t="s">
        <v>938</v>
      </c>
      <c r="N330" s="118"/>
    </row>
    <row r="331" spans="1:14" s="4" customFormat="1" ht="132" customHeight="1">
      <c r="A331" s="105" t="s">
        <v>610</v>
      </c>
      <c r="B331" s="106" t="s">
        <v>936</v>
      </c>
      <c r="C331" s="99" t="s">
        <v>937</v>
      </c>
      <c r="D331" s="76">
        <v>1</v>
      </c>
      <c r="E331" s="108">
        <v>752</v>
      </c>
      <c r="F331" s="72">
        <v>778</v>
      </c>
      <c r="G331" s="61" t="s">
        <v>932</v>
      </c>
      <c r="H331" s="109">
        <f t="shared" si="59"/>
        <v>0.42393375</v>
      </c>
      <c r="I331" s="63" t="s">
        <v>933</v>
      </c>
      <c r="J331" s="115" t="s">
        <v>934</v>
      </c>
      <c r="K331" s="44" t="s">
        <v>307</v>
      </c>
      <c r="L331" s="32" t="s">
        <v>308</v>
      </c>
      <c r="M331" s="125" t="s">
        <v>938</v>
      </c>
      <c r="N331" s="118"/>
    </row>
    <row r="332" spans="1:14" s="4" customFormat="1" ht="144.94999999999999" customHeight="1">
      <c r="A332" s="105" t="s">
        <v>610</v>
      </c>
      <c r="B332" s="106" t="s">
        <v>939</v>
      </c>
      <c r="C332" s="99" t="s">
        <v>940</v>
      </c>
      <c r="D332" s="76">
        <v>1</v>
      </c>
      <c r="E332" s="108">
        <v>645</v>
      </c>
      <c r="F332" s="72">
        <v>665</v>
      </c>
      <c r="G332" s="61" t="s">
        <v>941</v>
      </c>
      <c r="H332" s="109">
        <f t="shared" ref="H332:H334" si="60">1.33*0.63*0.4</f>
        <v>0.33516000000000001</v>
      </c>
      <c r="I332" s="63" t="s">
        <v>942</v>
      </c>
      <c r="J332" s="112" t="s">
        <v>943</v>
      </c>
      <c r="K332" s="44" t="s">
        <v>307</v>
      </c>
      <c r="L332" s="32" t="s">
        <v>308</v>
      </c>
      <c r="M332" s="125" t="s">
        <v>935</v>
      </c>
      <c r="N332" s="118"/>
    </row>
    <row r="333" spans="1:14" s="4" customFormat="1" ht="144.94999999999999" customHeight="1">
      <c r="A333" s="105" t="s">
        <v>610</v>
      </c>
      <c r="B333" s="106" t="s">
        <v>944</v>
      </c>
      <c r="C333" s="99" t="s">
        <v>723</v>
      </c>
      <c r="D333" s="76">
        <v>1</v>
      </c>
      <c r="E333" s="108">
        <v>738</v>
      </c>
      <c r="F333" s="72">
        <v>758</v>
      </c>
      <c r="G333" s="61" t="s">
        <v>941</v>
      </c>
      <c r="H333" s="109">
        <f t="shared" si="60"/>
        <v>0.33516000000000001</v>
      </c>
      <c r="I333" s="63" t="s">
        <v>942</v>
      </c>
      <c r="J333" s="112" t="s">
        <v>945</v>
      </c>
      <c r="K333" s="44" t="s">
        <v>307</v>
      </c>
      <c r="L333" s="32" t="s">
        <v>308</v>
      </c>
      <c r="M333" s="125" t="s">
        <v>938</v>
      </c>
      <c r="N333" s="118"/>
    </row>
    <row r="334" spans="1:14" s="4" customFormat="1" ht="144.94999999999999" customHeight="1">
      <c r="A334" s="105" t="s">
        <v>610</v>
      </c>
      <c r="B334" s="106" t="s">
        <v>944</v>
      </c>
      <c r="C334" s="99" t="s">
        <v>723</v>
      </c>
      <c r="D334" s="76">
        <v>1</v>
      </c>
      <c r="E334" s="108">
        <v>738</v>
      </c>
      <c r="F334" s="72">
        <v>758</v>
      </c>
      <c r="G334" s="61" t="s">
        <v>941</v>
      </c>
      <c r="H334" s="109">
        <f t="shared" si="60"/>
        <v>0.33516000000000001</v>
      </c>
      <c r="I334" s="63" t="s">
        <v>942</v>
      </c>
      <c r="J334" s="112" t="s">
        <v>945</v>
      </c>
      <c r="K334" s="44" t="s">
        <v>307</v>
      </c>
      <c r="L334" s="32" t="s">
        <v>308</v>
      </c>
      <c r="M334" s="125" t="s">
        <v>938</v>
      </c>
      <c r="N334" s="118"/>
    </row>
    <row r="335" spans="1:14" s="4" customFormat="1" ht="150" customHeight="1">
      <c r="A335" s="105" t="s">
        <v>610</v>
      </c>
      <c r="B335" s="106" t="s">
        <v>946</v>
      </c>
      <c r="C335" s="107" t="s">
        <v>947</v>
      </c>
      <c r="D335" s="76">
        <v>1</v>
      </c>
      <c r="E335" s="108">
        <v>645</v>
      </c>
      <c r="F335" s="72">
        <v>665</v>
      </c>
      <c r="G335" s="61" t="s">
        <v>948</v>
      </c>
      <c r="H335" s="109">
        <f>1.03*0.63*0.41</f>
        <v>0.26604899999999998</v>
      </c>
      <c r="I335" s="63" t="s">
        <v>949</v>
      </c>
      <c r="J335" s="115" t="s">
        <v>950</v>
      </c>
      <c r="K335" s="44" t="s">
        <v>307</v>
      </c>
      <c r="L335" s="32" t="s">
        <v>308</v>
      </c>
      <c r="M335" s="125" t="s">
        <v>951</v>
      </c>
      <c r="N335" s="118"/>
    </row>
    <row r="336" spans="1:14" s="4" customFormat="1" ht="150" customHeight="1">
      <c r="A336" s="105" t="s">
        <v>610</v>
      </c>
      <c r="B336" s="106" t="s">
        <v>946</v>
      </c>
      <c r="C336" s="107" t="s">
        <v>947</v>
      </c>
      <c r="D336" s="76">
        <v>1</v>
      </c>
      <c r="E336" s="108">
        <v>645</v>
      </c>
      <c r="F336" s="72">
        <v>665</v>
      </c>
      <c r="G336" s="61" t="s">
        <v>948</v>
      </c>
      <c r="H336" s="109">
        <f>1.03*0.63*0.41</f>
        <v>0.26604899999999998</v>
      </c>
      <c r="I336" s="63" t="s">
        <v>949</v>
      </c>
      <c r="J336" s="115" t="s">
        <v>950</v>
      </c>
      <c r="K336" s="44" t="s">
        <v>307</v>
      </c>
      <c r="L336" s="32" t="s">
        <v>308</v>
      </c>
      <c r="M336" s="125" t="s">
        <v>951</v>
      </c>
      <c r="N336" s="118"/>
    </row>
    <row r="337" spans="1:14" s="4" customFormat="1" ht="150" customHeight="1">
      <c r="A337" s="105" t="s">
        <v>610</v>
      </c>
      <c r="B337" s="106" t="s">
        <v>952</v>
      </c>
      <c r="C337" s="107" t="s">
        <v>947</v>
      </c>
      <c r="D337" s="76">
        <v>1</v>
      </c>
      <c r="E337" s="108">
        <v>695</v>
      </c>
      <c r="F337" s="72">
        <v>715</v>
      </c>
      <c r="G337" s="61" t="s">
        <v>948</v>
      </c>
      <c r="H337" s="109">
        <f>1.03*0.63*0.41</f>
        <v>0.26604899999999998</v>
      </c>
      <c r="I337" s="63" t="s">
        <v>953</v>
      </c>
      <c r="J337" s="115" t="s">
        <v>950</v>
      </c>
      <c r="K337" s="44" t="s">
        <v>307</v>
      </c>
      <c r="L337" s="32" t="s">
        <v>308</v>
      </c>
      <c r="M337" s="67"/>
      <c r="N337" s="118"/>
    </row>
    <row r="338" spans="1:14" s="4" customFormat="1" ht="150" customHeight="1">
      <c r="A338" s="105" t="s">
        <v>610</v>
      </c>
      <c r="B338" s="106" t="s">
        <v>952</v>
      </c>
      <c r="C338" s="107" t="s">
        <v>947</v>
      </c>
      <c r="D338" s="76">
        <v>1</v>
      </c>
      <c r="E338" s="108">
        <v>695</v>
      </c>
      <c r="F338" s="72">
        <v>715</v>
      </c>
      <c r="G338" s="61" t="s">
        <v>948</v>
      </c>
      <c r="H338" s="109">
        <f>1.03*0.63*0.41</f>
        <v>0.26604899999999998</v>
      </c>
      <c r="I338" s="63" t="s">
        <v>953</v>
      </c>
      <c r="J338" s="115" t="s">
        <v>950</v>
      </c>
      <c r="K338" s="44" t="s">
        <v>307</v>
      </c>
      <c r="L338" s="32" t="s">
        <v>308</v>
      </c>
      <c r="M338" s="67"/>
      <c r="N338" s="118"/>
    </row>
    <row r="339" spans="1:14" s="4" customFormat="1" ht="150" customHeight="1">
      <c r="A339" s="105" t="s">
        <v>954</v>
      </c>
      <c r="B339" s="106" t="s">
        <v>955</v>
      </c>
      <c r="C339" s="99" t="s">
        <v>956</v>
      </c>
      <c r="D339" s="76">
        <v>1</v>
      </c>
      <c r="E339" s="108">
        <v>580</v>
      </c>
      <c r="F339" s="72">
        <v>610</v>
      </c>
      <c r="G339" s="61" t="s">
        <v>957</v>
      </c>
      <c r="H339" s="109">
        <f>1.33*0.77*0.6</f>
        <v>0.61446000000000001</v>
      </c>
      <c r="I339" s="63" t="s">
        <v>958</v>
      </c>
      <c r="J339" s="112" t="s">
        <v>959</v>
      </c>
      <c r="K339" s="44" t="s">
        <v>307</v>
      </c>
      <c r="L339" s="32" t="s">
        <v>308</v>
      </c>
      <c r="M339" s="67" t="s">
        <v>846</v>
      </c>
      <c r="N339" s="118"/>
    </row>
    <row r="340" spans="1:14" s="4" customFormat="1" ht="150" customHeight="1">
      <c r="A340" s="105" t="s">
        <v>954</v>
      </c>
      <c r="B340" s="106" t="s">
        <v>960</v>
      </c>
      <c r="C340" s="99" t="s">
        <v>961</v>
      </c>
      <c r="D340" s="76">
        <v>1</v>
      </c>
      <c r="E340" s="108">
        <v>948</v>
      </c>
      <c r="F340" s="72">
        <v>978</v>
      </c>
      <c r="G340" s="61" t="s">
        <v>957</v>
      </c>
      <c r="H340" s="109">
        <f>1.33*0.77*0.6</f>
        <v>0.61446000000000001</v>
      </c>
      <c r="I340" s="63" t="s">
        <v>958</v>
      </c>
      <c r="J340" s="112" t="s">
        <v>959</v>
      </c>
      <c r="K340" s="44" t="s">
        <v>307</v>
      </c>
      <c r="L340" s="32" t="s">
        <v>308</v>
      </c>
      <c r="M340" s="67" t="s">
        <v>846</v>
      </c>
      <c r="N340" s="118"/>
    </row>
    <row r="341" spans="1:14" s="4" customFormat="1" ht="150" customHeight="1">
      <c r="A341" s="105" t="s">
        <v>954</v>
      </c>
      <c r="B341" s="106" t="s">
        <v>962</v>
      </c>
      <c r="C341" s="99" t="s">
        <v>963</v>
      </c>
      <c r="D341" s="76">
        <v>1</v>
      </c>
      <c r="E341" s="108">
        <v>628</v>
      </c>
      <c r="F341" s="72">
        <v>665</v>
      </c>
      <c r="G341" s="61" t="s">
        <v>964</v>
      </c>
      <c r="H341" s="109">
        <f>1.4*0.78*0.63</f>
        <v>0.68796000000000002</v>
      </c>
      <c r="I341" s="63" t="s">
        <v>965</v>
      </c>
      <c r="J341" s="112" t="s">
        <v>959</v>
      </c>
      <c r="K341" s="44" t="s">
        <v>307</v>
      </c>
      <c r="L341" s="32" t="s">
        <v>308</v>
      </c>
      <c r="M341" s="67" t="s">
        <v>846</v>
      </c>
      <c r="N341" s="118"/>
    </row>
    <row r="342" spans="1:14" s="4" customFormat="1" ht="150" customHeight="1">
      <c r="A342" s="105" t="s">
        <v>954</v>
      </c>
      <c r="B342" s="106" t="s">
        <v>966</v>
      </c>
      <c r="C342" s="99" t="s">
        <v>963</v>
      </c>
      <c r="D342" s="76">
        <v>1</v>
      </c>
      <c r="E342" s="108">
        <v>988</v>
      </c>
      <c r="F342" s="72">
        <v>1020</v>
      </c>
      <c r="G342" s="61" t="s">
        <v>964</v>
      </c>
      <c r="H342" s="109">
        <f>1.4*0.78*0.63</f>
        <v>0.68796000000000002</v>
      </c>
      <c r="I342" s="63" t="s">
        <v>965</v>
      </c>
      <c r="J342" s="112" t="s">
        <v>967</v>
      </c>
      <c r="K342" s="44" t="s">
        <v>307</v>
      </c>
      <c r="L342" s="32" t="s">
        <v>308</v>
      </c>
      <c r="M342" s="67" t="s">
        <v>846</v>
      </c>
      <c r="N342" s="118"/>
    </row>
    <row r="343" spans="1:14" s="4" customFormat="1" ht="150" customHeight="1">
      <c r="A343" s="105" t="s">
        <v>954</v>
      </c>
      <c r="B343" s="106" t="s">
        <v>968</v>
      </c>
      <c r="C343" s="99" t="s">
        <v>969</v>
      </c>
      <c r="D343" s="76">
        <v>1</v>
      </c>
      <c r="E343" s="108">
        <v>580</v>
      </c>
      <c r="F343" s="72">
        <v>610</v>
      </c>
      <c r="G343" s="61" t="s">
        <v>970</v>
      </c>
      <c r="H343" s="109">
        <f t="shared" ref="H343:H347" si="61">1.33*0.56*0.77</f>
        <v>0.57349600000000001</v>
      </c>
      <c r="I343" s="63" t="s">
        <v>561</v>
      </c>
      <c r="J343" s="112" t="s">
        <v>971</v>
      </c>
      <c r="K343" s="44" t="s">
        <v>307</v>
      </c>
      <c r="L343" s="32" t="s">
        <v>308</v>
      </c>
      <c r="M343" s="67" t="s">
        <v>846</v>
      </c>
      <c r="N343" s="118"/>
    </row>
    <row r="344" spans="1:14" s="4" customFormat="1" ht="150" customHeight="1">
      <c r="A344" s="105" t="s">
        <v>954</v>
      </c>
      <c r="B344" s="106" t="s">
        <v>968</v>
      </c>
      <c r="C344" s="99" t="s">
        <v>969</v>
      </c>
      <c r="D344" s="76">
        <v>1</v>
      </c>
      <c r="E344" s="108">
        <v>580</v>
      </c>
      <c r="F344" s="72">
        <v>610</v>
      </c>
      <c r="G344" s="61" t="s">
        <v>970</v>
      </c>
      <c r="H344" s="109">
        <f t="shared" si="61"/>
        <v>0.57349600000000001</v>
      </c>
      <c r="I344" s="63" t="s">
        <v>561</v>
      </c>
      <c r="J344" s="112" t="s">
        <v>971</v>
      </c>
      <c r="K344" s="44" t="s">
        <v>307</v>
      </c>
      <c r="L344" s="32" t="s">
        <v>308</v>
      </c>
      <c r="M344" s="67" t="s">
        <v>846</v>
      </c>
      <c r="N344" s="118"/>
    </row>
    <row r="345" spans="1:14" s="4" customFormat="1" ht="150" customHeight="1">
      <c r="A345" s="105" t="s">
        <v>954</v>
      </c>
      <c r="B345" s="106" t="s">
        <v>968</v>
      </c>
      <c r="C345" s="99" t="s">
        <v>969</v>
      </c>
      <c r="D345" s="76">
        <v>1</v>
      </c>
      <c r="E345" s="108">
        <v>580</v>
      </c>
      <c r="F345" s="72">
        <v>610</v>
      </c>
      <c r="G345" s="61" t="s">
        <v>970</v>
      </c>
      <c r="H345" s="109">
        <f t="shared" si="61"/>
        <v>0.57349600000000001</v>
      </c>
      <c r="I345" s="63" t="s">
        <v>561</v>
      </c>
      <c r="J345" s="112" t="s">
        <v>971</v>
      </c>
      <c r="K345" s="44" t="s">
        <v>307</v>
      </c>
      <c r="L345" s="32" t="s">
        <v>308</v>
      </c>
      <c r="M345" s="67" t="s">
        <v>846</v>
      </c>
      <c r="N345" s="118"/>
    </row>
    <row r="346" spans="1:14" s="4" customFormat="1" ht="150" customHeight="1">
      <c r="A346" s="105" t="s">
        <v>954</v>
      </c>
      <c r="B346" s="106" t="s">
        <v>972</v>
      </c>
      <c r="C346" s="99" t="s">
        <v>973</v>
      </c>
      <c r="D346" s="76">
        <v>1</v>
      </c>
      <c r="E346" s="108">
        <v>625</v>
      </c>
      <c r="F346" s="72">
        <v>655</v>
      </c>
      <c r="G346" s="61" t="s">
        <v>970</v>
      </c>
      <c r="H346" s="109">
        <f t="shared" si="61"/>
        <v>0.57349600000000001</v>
      </c>
      <c r="I346" s="63" t="s">
        <v>561</v>
      </c>
      <c r="J346" s="112" t="s">
        <v>971</v>
      </c>
      <c r="K346" s="44" t="s">
        <v>307</v>
      </c>
      <c r="L346" s="32" t="s">
        <v>308</v>
      </c>
      <c r="M346" s="67" t="s">
        <v>846</v>
      </c>
      <c r="N346" s="118"/>
    </row>
    <row r="347" spans="1:14" s="4" customFormat="1" ht="150" customHeight="1">
      <c r="A347" s="105" t="s">
        <v>954</v>
      </c>
      <c r="B347" s="106" t="s">
        <v>974</v>
      </c>
      <c r="C347" s="99" t="s">
        <v>973</v>
      </c>
      <c r="D347" s="76">
        <v>1</v>
      </c>
      <c r="E347" s="108">
        <v>625</v>
      </c>
      <c r="F347" s="72">
        <v>655</v>
      </c>
      <c r="G347" s="61" t="s">
        <v>970</v>
      </c>
      <c r="H347" s="109">
        <f t="shared" si="61"/>
        <v>0.57349600000000001</v>
      </c>
      <c r="I347" s="63" t="s">
        <v>561</v>
      </c>
      <c r="J347" s="112" t="s">
        <v>971</v>
      </c>
      <c r="K347" s="44" t="s">
        <v>307</v>
      </c>
      <c r="L347" s="32" t="s">
        <v>308</v>
      </c>
      <c r="M347" s="67" t="s">
        <v>846</v>
      </c>
      <c r="N347" s="118"/>
    </row>
    <row r="348" spans="1:14" s="4" customFormat="1" ht="150" customHeight="1">
      <c r="A348" s="105" t="s">
        <v>975</v>
      </c>
      <c r="B348" s="106" t="s">
        <v>976</v>
      </c>
      <c r="C348" s="99" t="s">
        <v>977</v>
      </c>
      <c r="D348" s="76">
        <v>1</v>
      </c>
      <c r="E348" s="108">
        <v>625</v>
      </c>
      <c r="F348" s="72">
        <v>655</v>
      </c>
      <c r="G348" s="61" t="s">
        <v>978</v>
      </c>
      <c r="H348" s="109">
        <f t="shared" ref="H348:H355" si="62">1.23*0.86*0.54</f>
        <v>0.57121200000000005</v>
      </c>
      <c r="I348" s="63" t="s">
        <v>561</v>
      </c>
      <c r="J348" s="112" t="s">
        <v>979</v>
      </c>
      <c r="K348" s="44" t="s">
        <v>307</v>
      </c>
      <c r="L348" s="32" t="s">
        <v>308</v>
      </c>
      <c r="M348" s="67" t="s">
        <v>846</v>
      </c>
      <c r="N348" s="118"/>
    </row>
    <row r="349" spans="1:14" s="4" customFormat="1" ht="150" customHeight="1">
      <c r="A349" s="105" t="s">
        <v>975</v>
      </c>
      <c r="B349" s="106" t="s">
        <v>976</v>
      </c>
      <c r="C349" s="99" t="s">
        <v>977</v>
      </c>
      <c r="D349" s="76">
        <v>1</v>
      </c>
      <c r="E349" s="108">
        <v>625</v>
      </c>
      <c r="F349" s="72">
        <v>655</v>
      </c>
      <c r="G349" s="61" t="s">
        <v>978</v>
      </c>
      <c r="H349" s="109">
        <f t="shared" si="62"/>
        <v>0.57121200000000005</v>
      </c>
      <c r="I349" s="63" t="s">
        <v>561</v>
      </c>
      <c r="J349" s="112" t="s">
        <v>979</v>
      </c>
      <c r="K349" s="44" t="s">
        <v>307</v>
      </c>
      <c r="L349" s="32" t="s">
        <v>308</v>
      </c>
      <c r="M349" s="67" t="s">
        <v>846</v>
      </c>
      <c r="N349" s="118"/>
    </row>
    <row r="350" spans="1:14" s="4" customFormat="1" ht="150" customHeight="1">
      <c r="A350" s="105" t="s">
        <v>975</v>
      </c>
      <c r="B350" s="106" t="s">
        <v>980</v>
      </c>
      <c r="C350" s="99" t="s">
        <v>981</v>
      </c>
      <c r="D350" s="76">
        <v>1</v>
      </c>
      <c r="E350" s="108">
        <v>700</v>
      </c>
      <c r="F350" s="72">
        <v>730</v>
      </c>
      <c r="G350" s="61" t="s">
        <v>978</v>
      </c>
      <c r="H350" s="109">
        <f t="shared" si="62"/>
        <v>0.57121200000000005</v>
      </c>
      <c r="I350" s="63" t="s">
        <v>561</v>
      </c>
      <c r="J350" s="112" t="s">
        <v>979</v>
      </c>
      <c r="K350" s="44" t="s">
        <v>307</v>
      </c>
      <c r="L350" s="32" t="s">
        <v>308</v>
      </c>
      <c r="M350" s="67" t="s">
        <v>846</v>
      </c>
      <c r="N350" s="118"/>
    </row>
    <row r="351" spans="1:14" s="4" customFormat="1" ht="150" customHeight="1">
      <c r="A351" s="105" t="s">
        <v>975</v>
      </c>
      <c r="B351" s="106" t="s">
        <v>982</v>
      </c>
      <c r="C351" s="99" t="s">
        <v>981</v>
      </c>
      <c r="D351" s="76">
        <v>1</v>
      </c>
      <c r="E351" s="108">
        <v>700</v>
      </c>
      <c r="F351" s="72">
        <v>730</v>
      </c>
      <c r="G351" s="61" t="s">
        <v>978</v>
      </c>
      <c r="H351" s="109">
        <f t="shared" si="62"/>
        <v>0.57121200000000005</v>
      </c>
      <c r="I351" s="63" t="s">
        <v>561</v>
      </c>
      <c r="J351" s="112" t="s">
        <v>979</v>
      </c>
      <c r="K351" s="44" t="s">
        <v>307</v>
      </c>
      <c r="L351" s="32" t="s">
        <v>308</v>
      </c>
      <c r="M351" s="67" t="s">
        <v>846</v>
      </c>
      <c r="N351" s="118"/>
    </row>
    <row r="352" spans="1:14" s="4" customFormat="1" ht="150" customHeight="1">
      <c r="A352" s="105" t="s">
        <v>975</v>
      </c>
      <c r="B352" s="106" t="s">
        <v>983</v>
      </c>
      <c r="C352" s="99" t="s">
        <v>977</v>
      </c>
      <c r="D352" s="76">
        <v>1</v>
      </c>
      <c r="E352" s="108">
        <v>625</v>
      </c>
      <c r="F352" s="72">
        <v>655</v>
      </c>
      <c r="G352" s="61" t="s">
        <v>978</v>
      </c>
      <c r="H352" s="109">
        <f t="shared" si="62"/>
        <v>0.57121200000000005</v>
      </c>
      <c r="I352" s="63" t="s">
        <v>561</v>
      </c>
      <c r="J352" s="112" t="s">
        <v>979</v>
      </c>
      <c r="K352" s="44" t="s">
        <v>307</v>
      </c>
      <c r="L352" s="32" t="s">
        <v>308</v>
      </c>
      <c r="M352" s="67" t="s">
        <v>846</v>
      </c>
      <c r="N352" s="118"/>
    </row>
    <row r="353" spans="1:14" s="4" customFormat="1" ht="150" customHeight="1">
      <c r="A353" s="105" t="s">
        <v>975</v>
      </c>
      <c r="B353" s="106" t="s">
        <v>984</v>
      </c>
      <c r="C353" s="99" t="s">
        <v>977</v>
      </c>
      <c r="D353" s="76">
        <v>1</v>
      </c>
      <c r="E353" s="108">
        <v>625</v>
      </c>
      <c r="F353" s="72">
        <v>655</v>
      </c>
      <c r="G353" s="61" t="s">
        <v>978</v>
      </c>
      <c r="H353" s="109">
        <f t="shared" si="62"/>
        <v>0.57121200000000005</v>
      </c>
      <c r="I353" s="63" t="s">
        <v>561</v>
      </c>
      <c r="J353" s="112" t="s">
        <v>979</v>
      </c>
      <c r="K353" s="44" t="s">
        <v>307</v>
      </c>
      <c r="L353" s="32" t="s">
        <v>308</v>
      </c>
      <c r="M353" s="67" t="s">
        <v>846</v>
      </c>
      <c r="N353" s="118"/>
    </row>
    <row r="354" spans="1:14" s="4" customFormat="1" ht="150" customHeight="1">
      <c r="A354" s="105" t="s">
        <v>975</v>
      </c>
      <c r="B354" s="106" t="s">
        <v>985</v>
      </c>
      <c r="C354" s="99" t="s">
        <v>981</v>
      </c>
      <c r="D354" s="76">
        <v>1</v>
      </c>
      <c r="E354" s="108">
        <v>700</v>
      </c>
      <c r="F354" s="72">
        <v>730</v>
      </c>
      <c r="G354" s="61" t="s">
        <v>978</v>
      </c>
      <c r="H354" s="109">
        <f t="shared" si="62"/>
        <v>0.57121200000000005</v>
      </c>
      <c r="I354" s="63" t="s">
        <v>561</v>
      </c>
      <c r="J354" s="112" t="s">
        <v>979</v>
      </c>
      <c r="K354" s="44" t="s">
        <v>307</v>
      </c>
      <c r="L354" s="32" t="s">
        <v>308</v>
      </c>
      <c r="M354" s="67" t="s">
        <v>846</v>
      </c>
      <c r="N354" s="118"/>
    </row>
    <row r="355" spans="1:14" s="4" customFormat="1" ht="150" customHeight="1">
      <c r="A355" s="105" t="s">
        <v>975</v>
      </c>
      <c r="B355" s="106" t="s">
        <v>986</v>
      </c>
      <c r="C355" s="99" t="s">
        <v>981</v>
      </c>
      <c r="D355" s="76">
        <v>1</v>
      </c>
      <c r="E355" s="108">
        <v>700</v>
      </c>
      <c r="F355" s="72">
        <v>730</v>
      </c>
      <c r="G355" s="61" t="s">
        <v>978</v>
      </c>
      <c r="H355" s="109">
        <f t="shared" si="62"/>
        <v>0.57121200000000005</v>
      </c>
      <c r="I355" s="63" t="s">
        <v>561</v>
      </c>
      <c r="J355" s="112" t="s">
        <v>979</v>
      </c>
      <c r="K355" s="44" t="s">
        <v>307</v>
      </c>
      <c r="L355" s="32" t="s">
        <v>308</v>
      </c>
      <c r="M355" s="67" t="s">
        <v>846</v>
      </c>
      <c r="N355" s="118"/>
    </row>
    <row r="356" spans="1:14" s="4" customFormat="1" ht="150" customHeight="1">
      <c r="A356" s="105" t="s">
        <v>975</v>
      </c>
      <c r="B356" s="106" t="s">
        <v>987</v>
      </c>
      <c r="C356" s="99" t="s">
        <v>988</v>
      </c>
      <c r="D356" s="76">
        <v>1</v>
      </c>
      <c r="E356" s="108">
        <v>405</v>
      </c>
      <c r="F356" s="72">
        <v>425</v>
      </c>
      <c r="G356" s="61" t="s">
        <v>734</v>
      </c>
      <c r="H356" s="109">
        <f t="shared" ref="H356:H371" si="63">1.23*0.62*0.44</f>
        <v>0.33554400000000001</v>
      </c>
      <c r="I356" s="63" t="s">
        <v>989</v>
      </c>
      <c r="J356" s="112" t="s">
        <v>990</v>
      </c>
      <c r="K356" s="44" t="s">
        <v>307</v>
      </c>
      <c r="L356" s="32" t="s">
        <v>308</v>
      </c>
      <c r="M356" s="67" t="s">
        <v>754</v>
      </c>
      <c r="N356" s="118"/>
    </row>
    <row r="357" spans="1:14" s="4" customFormat="1" ht="150" customHeight="1">
      <c r="A357" s="105" t="s">
        <v>975</v>
      </c>
      <c r="B357" s="106" t="s">
        <v>991</v>
      </c>
      <c r="C357" s="99" t="s">
        <v>988</v>
      </c>
      <c r="D357" s="76">
        <v>1</v>
      </c>
      <c r="E357" s="108">
        <v>440</v>
      </c>
      <c r="F357" s="72">
        <v>460</v>
      </c>
      <c r="G357" s="61" t="s">
        <v>734</v>
      </c>
      <c r="H357" s="109">
        <f t="shared" si="63"/>
        <v>0.33554400000000001</v>
      </c>
      <c r="I357" s="63" t="s">
        <v>989</v>
      </c>
      <c r="J357" s="112" t="s">
        <v>992</v>
      </c>
      <c r="K357" s="44" t="s">
        <v>307</v>
      </c>
      <c r="L357" s="32" t="s">
        <v>308</v>
      </c>
      <c r="M357" s="67" t="s">
        <v>754</v>
      </c>
      <c r="N357" s="118"/>
    </row>
    <row r="358" spans="1:14" s="4" customFormat="1" ht="150" customHeight="1">
      <c r="A358" s="105" t="s">
        <v>975</v>
      </c>
      <c r="B358" s="106" t="s">
        <v>993</v>
      </c>
      <c r="C358" s="99" t="s">
        <v>981</v>
      </c>
      <c r="D358" s="76">
        <v>1</v>
      </c>
      <c r="E358" s="108">
        <v>455</v>
      </c>
      <c r="F358" s="72">
        <v>475</v>
      </c>
      <c r="G358" s="61" t="s">
        <v>734</v>
      </c>
      <c r="H358" s="109">
        <f t="shared" si="63"/>
        <v>0.33554400000000001</v>
      </c>
      <c r="I358" s="63" t="s">
        <v>989</v>
      </c>
      <c r="J358" s="112" t="s">
        <v>990</v>
      </c>
      <c r="K358" s="44" t="s">
        <v>307</v>
      </c>
      <c r="L358" s="32" t="s">
        <v>308</v>
      </c>
      <c r="M358" s="67" t="s">
        <v>754</v>
      </c>
      <c r="N358" s="118"/>
    </row>
    <row r="359" spans="1:14" s="4" customFormat="1" ht="150" customHeight="1">
      <c r="A359" s="105" t="s">
        <v>975</v>
      </c>
      <c r="B359" s="106" t="s">
        <v>994</v>
      </c>
      <c r="C359" s="99" t="s">
        <v>981</v>
      </c>
      <c r="D359" s="76">
        <v>1</v>
      </c>
      <c r="E359" s="108">
        <v>495</v>
      </c>
      <c r="F359" s="72">
        <v>515</v>
      </c>
      <c r="G359" s="61" t="s">
        <v>734</v>
      </c>
      <c r="H359" s="109">
        <f t="shared" si="63"/>
        <v>0.33554400000000001</v>
      </c>
      <c r="I359" s="63" t="s">
        <v>989</v>
      </c>
      <c r="J359" s="112" t="s">
        <v>992</v>
      </c>
      <c r="K359" s="44" t="s">
        <v>307</v>
      </c>
      <c r="L359" s="32" t="s">
        <v>308</v>
      </c>
      <c r="M359" s="67" t="s">
        <v>754</v>
      </c>
      <c r="N359" s="118"/>
    </row>
    <row r="360" spans="1:14" s="4" customFormat="1" ht="150" customHeight="1">
      <c r="A360" s="105" t="s">
        <v>975</v>
      </c>
      <c r="B360" s="106" t="s">
        <v>995</v>
      </c>
      <c r="C360" s="99" t="s">
        <v>988</v>
      </c>
      <c r="D360" s="76">
        <v>1</v>
      </c>
      <c r="E360" s="108">
        <v>405</v>
      </c>
      <c r="F360" s="72">
        <v>425</v>
      </c>
      <c r="G360" s="61" t="s">
        <v>734</v>
      </c>
      <c r="H360" s="109">
        <f t="shared" si="63"/>
        <v>0.33554400000000001</v>
      </c>
      <c r="I360" s="63" t="s">
        <v>989</v>
      </c>
      <c r="J360" s="112" t="s">
        <v>990</v>
      </c>
      <c r="K360" s="44" t="s">
        <v>307</v>
      </c>
      <c r="L360" s="32" t="s">
        <v>308</v>
      </c>
      <c r="M360" s="67" t="s">
        <v>754</v>
      </c>
      <c r="N360" s="118"/>
    </row>
    <row r="361" spans="1:14" s="4" customFormat="1" ht="150" customHeight="1">
      <c r="A361" s="105" t="s">
        <v>975</v>
      </c>
      <c r="B361" s="106" t="s">
        <v>996</v>
      </c>
      <c r="C361" s="99" t="s">
        <v>988</v>
      </c>
      <c r="D361" s="76">
        <v>1</v>
      </c>
      <c r="E361" s="108">
        <v>440</v>
      </c>
      <c r="F361" s="72">
        <v>460</v>
      </c>
      <c r="G361" s="61" t="s">
        <v>734</v>
      </c>
      <c r="H361" s="109">
        <f t="shared" si="63"/>
        <v>0.33554400000000001</v>
      </c>
      <c r="I361" s="63" t="s">
        <v>989</v>
      </c>
      <c r="J361" s="112" t="s">
        <v>992</v>
      </c>
      <c r="K361" s="44" t="s">
        <v>307</v>
      </c>
      <c r="L361" s="32" t="s">
        <v>308</v>
      </c>
      <c r="M361" s="67" t="s">
        <v>754</v>
      </c>
      <c r="N361" s="118"/>
    </row>
    <row r="362" spans="1:14" s="4" customFormat="1" ht="150" customHeight="1">
      <c r="A362" s="105" t="s">
        <v>975</v>
      </c>
      <c r="B362" s="106" t="s">
        <v>997</v>
      </c>
      <c r="C362" s="99" t="s">
        <v>981</v>
      </c>
      <c r="D362" s="76">
        <v>1</v>
      </c>
      <c r="E362" s="108">
        <v>455</v>
      </c>
      <c r="F362" s="72">
        <v>475</v>
      </c>
      <c r="G362" s="61" t="s">
        <v>734</v>
      </c>
      <c r="H362" s="109">
        <f t="shared" si="63"/>
        <v>0.33554400000000001</v>
      </c>
      <c r="I362" s="63" t="s">
        <v>989</v>
      </c>
      <c r="J362" s="112" t="s">
        <v>990</v>
      </c>
      <c r="K362" s="44" t="s">
        <v>307</v>
      </c>
      <c r="L362" s="32" t="s">
        <v>308</v>
      </c>
      <c r="M362" s="67" t="s">
        <v>754</v>
      </c>
      <c r="N362" s="118"/>
    </row>
    <row r="363" spans="1:14" s="4" customFormat="1" ht="150" customHeight="1">
      <c r="A363" s="105" t="s">
        <v>975</v>
      </c>
      <c r="B363" s="106" t="s">
        <v>998</v>
      </c>
      <c r="C363" s="99" t="s">
        <v>981</v>
      </c>
      <c r="D363" s="76">
        <v>1</v>
      </c>
      <c r="E363" s="108">
        <v>495</v>
      </c>
      <c r="F363" s="72">
        <v>515</v>
      </c>
      <c r="G363" s="61" t="s">
        <v>734</v>
      </c>
      <c r="H363" s="109">
        <f t="shared" si="63"/>
        <v>0.33554400000000001</v>
      </c>
      <c r="I363" s="63" t="s">
        <v>989</v>
      </c>
      <c r="J363" s="112" t="s">
        <v>992</v>
      </c>
      <c r="K363" s="44" t="s">
        <v>307</v>
      </c>
      <c r="L363" s="32" t="s">
        <v>308</v>
      </c>
      <c r="M363" s="67" t="s">
        <v>754</v>
      </c>
      <c r="N363" s="118"/>
    </row>
    <row r="364" spans="1:14" s="4" customFormat="1" ht="150" customHeight="1">
      <c r="A364" s="105" t="s">
        <v>975</v>
      </c>
      <c r="B364" s="106" t="s">
        <v>999</v>
      </c>
      <c r="C364" s="99" t="s">
        <v>988</v>
      </c>
      <c r="D364" s="76">
        <v>1</v>
      </c>
      <c r="E364" s="108">
        <v>405</v>
      </c>
      <c r="F364" s="72">
        <v>425</v>
      </c>
      <c r="G364" s="61" t="s">
        <v>734</v>
      </c>
      <c r="H364" s="109">
        <f t="shared" si="63"/>
        <v>0.33554400000000001</v>
      </c>
      <c r="I364" s="63" t="s">
        <v>989</v>
      </c>
      <c r="J364" s="112" t="s">
        <v>990</v>
      </c>
      <c r="K364" s="44" t="s">
        <v>307</v>
      </c>
      <c r="L364" s="32" t="s">
        <v>308</v>
      </c>
      <c r="M364" s="67" t="s">
        <v>754</v>
      </c>
      <c r="N364" s="118"/>
    </row>
    <row r="365" spans="1:14" s="4" customFormat="1" ht="150" customHeight="1">
      <c r="A365" s="105" t="s">
        <v>975</v>
      </c>
      <c r="B365" s="106" t="s">
        <v>1000</v>
      </c>
      <c r="C365" s="99" t="s">
        <v>988</v>
      </c>
      <c r="D365" s="76">
        <v>1</v>
      </c>
      <c r="E365" s="108">
        <v>440</v>
      </c>
      <c r="F365" s="72">
        <v>460</v>
      </c>
      <c r="G365" s="61" t="s">
        <v>734</v>
      </c>
      <c r="H365" s="109">
        <f t="shared" si="63"/>
        <v>0.33554400000000001</v>
      </c>
      <c r="I365" s="63" t="s">
        <v>989</v>
      </c>
      <c r="J365" s="112" t="s">
        <v>992</v>
      </c>
      <c r="K365" s="44" t="s">
        <v>307</v>
      </c>
      <c r="L365" s="32" t="s">
        <v>308</v>
      </c>
      <c r="M365" s="67" t="s">
        <v>754</v>
      </c>
      <c r="N365" s="118"/>
    </row>
    <row r="366" spans="1:14" s="4" customFormat="1" ht="150" customHeight="1">
      <c r="A366" s="105" t="s">
        <v>975</v>
      </c>
      <c r="B366" s="106" t="s">
        <v>1001</v>
      </c>
      <c r="C366" s="99" t="s">
        <v>981</v>
      </c>
      <c r="D366" s="76">
        <v>1</v>
      </c>
      <c r="E366" s="108">
        <v>455</v>
      </c>
      <c r="F366" s="72">
        <v>475</v>
      </c>
      <c r="G366" s="61" t="s">
        <v>734</v>
      </c>
      <c r="H366" s="109">
        <f t="shared" si="63"/>
        <v>0.33554400000000001</v>
      </c>
      <c r="I366" s="63" t="s">
        <v>989</v>
      </c>
      <c r="J366" s="112" t="s">
        <v>990</v>
      </c>
      <c r="K366" s="44" t="s">
        <v>307</v>
      </c>
      <c r="L366" s="32" t="s">
        <v>308</v>
      </c>
      <c r="M366" s="67" t="s">
        <v>754</v>
      </c>
      <c r="N366" s="118"/>
    </row>
    <row r="367" spans="1:14" s="4" customFormat="1" ht="150" customHeight="1">
      <c r="A367" s="105" t="s">
        <v>975</v>
      </c>
      <c r="B367" s="106" t="s">
        <v>1002</v>
      </c>
      <c r="C367" s="99" t="s">
        <v>981</v>
      </c>
      <c r="D367" s="76">
        <v>1</v>
      </c>
      <c r="E367" s="108">
        <v>495</v>
      </c>
      <c r="F367" s="72">
        <v>515</v>
      </c>
      <c r="G367" s="61" t="s">
        <v>734</v>
      </c>
      <c r="H367" s="109">
        <f t="shared" si="63"/>
        <v>0.33554400000000001</v>
      </c>
      <c r="I367" s="63" t="s">
        <v>989</v>
      </c>
      <c r="J367" s="112" t="s">
        <v>992</v>
      </c>
      <c r="K367" s="44" t="s">
        <v>307</v>
      </c>
      <c r="L367" s="32" t="s">
        <v>308</v>
      </c>
      <c r="M367" s="67" t="s">
        <v>754</v>
      </c>
      <c r="N367" s="118"/>
    </row>
    <row r="368" spans="1:14" s="4" customFormat="1" ht="150" customHeight="1">
      <c r="A368" s="105" t="s">
        <v>975</v>
      </c>
      <c r="B368" s="106" t="s">
        <v>1003</v>
      </c>
      <c r="C368" s="99" t="s">
        <v>988</v>
      </c>
      <c r="D368" s="76">
        <v>1</v>
      </c>
      <c r="E368" s="108">
        <v>405</v>
      </c>
      <c r="F368" s="72">
        <v>425</v>
      </c>
      <c r="G368" s="61" t="s">
        <v>734</v>
      </c>
      <c r="H368" s="109">
        <f t="shared" si="63"/>
        <v>0.33554400000000001</v>
      </c>
      <c r="I368" s="63" t="s">
        <v>989</v>
      </c>
      <c r="J368" s="112" t="s">
        <v>990</v>
      </c>
      <c r="K368" s="44" t="s">
        <v>307</v>
      </c>
      <c r="L368" s="32" t="s">
        <v>308</v>
      </c>
      <c r="M368" s="67" t="s">
        <v>754</v>
      </c>
      <c r="N368" s="118"/>
    </row>
    <row r="369" spans="1:14" s="4" customFormat="1" ht="150" customHeight="1">
      <c r="A369" s="105" t="s">
        <v>975</v>
      </c>
      <c r="B369" s="106" t="s">
        <v>1004</v>
      </c>
      <c r="C369" s="99" t="s">
        <v>988</v>
      </c>
      <c r="D369" s="76">
        <v>1</v>
      </c>
      <c r="E369" s="108">
        <v>440</v>
      </c>
      <c r="F369" s="72">
        <v>460</v>
      </c>
      <c r="G369" s="61" t="s">
        <v>734</v>
      </c>
      <c r="H369" s="109">
        <f t="shared" si="63"/>
        <v>0.33554400000000001</v>
      </c>
      <c r="I369" s="63" t="s">
        <v>989</v>
      </c>
      <c r="J369" s="112" t="s">
        <v>992</v>
      </c>
      <c r="K369" s="44" t="s">
        <v>307</v>
      </c>
      <c r="L369" s="32" t="s">
        <v>308</v>
      </c>
      <c r="M369" s="67" t="s">
        <v>754</v>
      </c>
      <c r="N369" s="118"/>
    </row>
    <row r="370" spans="1:14" s="4" customFormat="1" ht="150" customHeight="1">
      <c r="A370" s="105" t="s">
        <v>975</v>
      </c>
      <c r="B370" s="106" t="s">
        <v>1005</v>
      </c>
      <c r="C370" s="99" t="s">
        <v>981</v>
      </c>
      <c r="D370" s="76">
        <v>1</v>
      </c>
      <c r="E370" s="108">
        <v>455</v>
      </c>
      <c r="F370" s="72">
        <v>475</v>
      </c>
      <c r="G370" s="61" t="s">
        <v>734</v>
      </c>
      <c r="H370" s="109">
        <f t="shared" si="63"/>
        <v>0.33554400000000001</v>
      </c>
      <c r="I370" s="63" t="s">
        <v>989</v>
      </c>
      <c r="J370" s="112" t="s">
        <v>990</v>
      </c>
      <c r="K370" s="44" t="s">
        <v>307</v>
      </c>
      <c r="L370" s="32" t="s">
        <v>308</v>
      </c>
      <c r="M370" s="67" t="s">
        <v>754</v>
      </c>
      <c r="N370" s="118"/>
    </row>
    <row r="371" spans="1:14" s="4" customFormat="1" ht="150" customHeight="1">
      <c r="A371" s="105" t="s">
        <v>975</v>
      </c>
      <c r="B371" s="106" t="s">
        <v>1006</v>
      </c>
      <c r="C371" s="99" t="s">
        <v>981</v>
      </c>
      <c r="D371" s="76">
        <v>1</v>
      </c>
      <c r="E371" s="108">
        <v>495</v>
      </c>
      <c r="F371" s="72">
        <v>515</v>
      </c>
      <c r="G371" s="61" t="s">
        <v>734</v>
      </c>
      <c r="H371" s="109">
        <f t="shared" si="63"/>
        <v>0.33554400000000001</v>
      </c>
      <c r="I371" s="63" t="s">
        <v>989</v>
      </c>
      <c r="J371" s="112" t="s">
        <v>992</v>
      </c>
      <c r="K371" s="44" t="s">
        <v>307</v>
      </c>
      <c r="L371" s="32" t="s">
        <v>308</v>
      </c>
      <c r="M371" s="67" t="s">
        <v>754</v>
      </c>
      <c r="N371" s="118"/>
    </row>
    <row r="372" spans="1:14" s="4" customFormat="1" ht="150" customHeight="1">
      <c r="A372" s="105" t="s">
        <v>975</v>
      </c>
      <c r="B372" s="106" t="s">
        <v>1007</v>
      </c>
      <c r="C372" s="99" t="s">
        <v>1008</v>
      </c>
      <c r="D372" s="76">
        <v>1</v>
      </c>
      <c r="E372" s="108">
        <v>360</v>
      </c>
      <c r="F372" s="72">
        <v>385</v>
      </c>
      <c r="G372" s="61" t="s">
        <v>1009</v>
      </c>
      <c r="H372" s="109">
        <f t="shared" ref="H372:H388" si="64">1.1*0.68*0.5</f>
        <v>0.374</v>
      </c>
      <c r="I372" s="63" t="s">
        <v>1010</v>
      </c>
      <c r="J372" s="112" t="s">
        <v>1011</v>
      </c>
      <c r="K372" s="44" t="s">
        <v>307</v>
      </c>
      <c r="L372" s="32" t="s">
        <v>308</v>
      </c>
      <c r="M372" s="67" t="s">
        <v>746</v>
      </c>
      <c r="N372" s="118"/>
    </row>
    <row r="373" spans="1:14" s="4" customFormat="1" ht="150" customHeight="1">
      <c r="A373" s="105" t="s">
        <v>975</v>
      </c>
      <c r="B373" s="106" t="s">
        <v>1007</v>
      </c>
      <c r="C373" s="99" t="s">
        <v>1008</v>
      </c>
      <c r="D373" s="76">
        <v>1</v>
      </c>
      <c r="E373" s="108">
        <v>360</v>
      </c>
      <c r="F373" s="72">
        <v>385</v>
      </c>
      <c r="G373" s="61" t="s">
        <v>1009</v>
      </c>
      <c r="H373" s="109">
        <f t="shared" si="64"/>
        <v>0.374</v>
      </c>
      <c r="I373" s="63" t="s">
        <v>1010</v>
      </c>
      <c r="J373" s="112" t="s">
        <v>1011</v>
      </c>
      <c r="K373" s="44" t="s">
        <v>307</v>
      </c>
      <c r="L373" s="32" t="s">
        <v>308</v>
      </c>
      <c r="M373" s="67" t="s">
        <v>746</v>
      </c>
      <c r="N373" s="118"/>
    </row>
    <row r="374" spans="1:14" s="4" customFormat="1" ht="150" customHeight="1">
      <c r="A374" s="105" t="s">
        <v>975</v>
      </c>
      <c r="B374" s="106" t="s">
        <v>1012</v>
      </c>
      <c r="C374" s="99" t="s">
        <v>1008</v>
      </c>
      <c r="D374" s="76">
        <v>1</v>
      </c>
      <c r="E374" s="108">
        <v>405</v>
      </c>
      <c r="F374" s="72">
        <v>430</v>
      </c>
      <c r="G374" s="61" t="s">
        <v>1009</v>
      </c>
      <c r="H374" s="109">
        <f t="shared" si="64"/>
        <v>0.374</v>
      </c>
      <c r="I374" s="63" t="s">
        <v>1010</v>
      </c>
      <c r="J374" s="112" t="s">
        <v>1011</v>
      </c>
      <c r="K374" s="44" t="s">
        <v>307</v>
      </c>
      <c r="L374" s="32" t="s">
        <v>308</v>
      </c>
      <c r="M374" s="67" t="s">
        <v>746</v>
      </c>
      <c r="N374" s="118"/>
    </row>
    <row r="375" spans="1:14" s="4" customFormat="1" ht="150" customHeight="1">
      <c r="A375" s="105" t="s">
        <v>975</v>
      </c>
      <c r="B375" s="106" t="s">
        <v>1012</v>
      </c>
      <c r="C375" s="99" t="s">
        <v>1008</v>
      </c>
      <c r="D375" s="76">
        <v>1</v>
      </c>
      <c r="E375" s="108">
        <v>405</v>
      </c>
      <c r="F375" s="72">
        <v>430</v>
      </c>
      <c r="G375" s="61" t="s">
        <v>1009</v>
      </c>
      <c r="H375" s="109">
        <f t="shared" si="64"/>
        <v>0.374</v>
      </c>
      <c r="I375" s="63" t="s">
        <v>1010</v>
      </c>
      <c r="J375" s="112" t="s">
        <v>1011</v>
      </c>
      <c r="K375" s="44" t="s">
        <v>307</v>
      </c>
      <c r="L375" s="32" t="s">
        <v>308</v>
      </c>
      <c r="M375" s="67" t="s">
        <v>746</v>
      </c>
      <c r="N375" s="118"/>
    </row>
    <row r="376" spans="1:14" s="4" customFormat="1" ht="150" customHeight="1">
      <c r="A376" s="105" t="s">
        <v>975</v>
      </c>
      <c r="B376" s="106" t="s">
        <v>1013</v>
      </c>
      <c r="C376" s="99" t="s">
        <v>1014</v>
      </c>
      <c r="D376" s="76">
        <v>1</v>
      </c>
      <c r="E376" s="108">
        <v>400</v>
      </c>
      <c r="F376" s="72">
        <v>425</v>
      </c>
      <c r="G376" s="61" t="s">
        <v>1009</v>
      </c>
      <c r="H376" s="109">
        <f t="shared" si="64"/>
        <v>0.374</v>
      </c>
      <c r="I376" s="63" t="s">
        <v>1010</v>
      </c>
      <c r="J376" s="112" t="s">
        <v>1011</v>
      </c>
      <c r="K376" s="44" t="s">
        <v>307</v>
      </c>
      <c r="L376" s="32" t="s">
        <v>308</v>
      </c>
      <c r="M376" s="67" t="s">
        <v>746</v>
      </c>
      <c r="N376" s="118"/>
    </row>
    <row r="377" spans="1:14" s="4" customFormat="1" ht="150" customHeight="1">
      <c r="A377" s="105" t="s">
        <v>975</v>
      </c>
      <c r="B377" s="106" t="s">
        <v>1015</v>
      </c>
      <c r="C377" s="99" t="s">
        <v>1014</v>
      </c>
      <c r="D377" s="76">
        <v>1</v>
      </c>
      <c r="E377" s="108">
        <v>430</v>
      </c>
      <c r="F377" s="72">
        <v>455</v>
      </c>
      <c r="G377" s="61" t="s">
        <v>1009</v>
      </c>
      <c r="H377" s="109">
        <f t="shared" si="64"/>
        <v>0.374</v>
      </c>
      <c r="I377" s="63" t="s">
        <v>1010</v>
      </c>
      <c r="J377" s="112" t="s">
        <v>1011</v>
      </c>
      <c r="K377" s="44" t="s">
        <v>307</v>
      </c>
      <c r="L377" s="32" t="s">
        <v>308</v>
      </c>
      <c r="M377" s="67" t="s">
        <v>746</v>
      </c>
      <c r="N377" s="118"/>
    </row>
    <row r="378" spans="1:14" s="4" customFormat="1" ht="150" customHeight="1">
      <c r="A378" s="105" t="s">
        <v>975</v>
      </c>
      <c r="B378" s="106" t="s">
        <v>1016</v>
      </c>
      <c r="C378" s="121" t="s">
        <v>1017</v>
      </c>
      <c r="D378" s="76">
        <v>1</v>
      </c>
      <c r="E378" s="108">
        <v>400</v>
      </c>
      <c r="F378" s="72">
        <v>425</v>
      </c>
      <c r="G378" s="61" t="s">
        <v>1009</v>
      </c>
      <c r="H378" s="109">
        <f t="shared" si="64"/>
        <v>0.374</v>
      </c>
      <c r="I378" s="63" t="s">
        <v>1010</v>
      </c>
      <c r="J378" s="112" t="s">
        <v>1011</v>
      </c>
      <c r="K378" s="44" t="s">
        <v>307</v>
      </c>
      <c r="L378" s="32" t="s">
        <v>308</v>
      </c>
      <c r="M378" s="67" t="s">
        <v>746</v>
      </c>
      <c r="N378" s="118"/>
    </row>
    <row r="379" spans="1:14" s="4" customFormat="1" ht="150" customHeight="1">
      <c r="A379" s="105" t="s">
        <v>975</v>
      </c>
      <c r="B379" s="106" t="s">
        <v>1018</v>
      </c>
      <c r="C379" s="121" t="s">
        <v>1017</v>
      </c>
      <c r="D379" s="76">
        <v>1</v>
      </c>
      <c r="E379" s="108">
        <v>430</v>
      </c>
      <c r="F379" s="72">
        <v>455</v>
      </c>
      <c r="G379" s="61" t="s">
        <v>1009</v>
      </c>
      <c r="H379" s="109">
        <f t="shared" si="64"/>
        <v>0.374</v>
      </c>
      <c r="I379" s="63" t="s">
        <v>1010</v>
      </c>
      <c r="J379" s="112" t="s">
        <v>1011</v>
      </c>
      <c r="K379" s="44" t="s">
        <v>307</v>
      </c>
      <c r="L379" s="32" t="s">
        <v>308</v>
      </c>
      <c r="M379" s="67" t="s">
        <v>746</v>
      </c>
      <c r="N379" s="118"/>
    </row>
    <row r="380" spans="1:14" s="4" customFormat="1" ht="150" customHeight="1">
      <c r="A380" s="105" t="s">
        <v>975</v>
      </c>
      <c r="B380" s="106" t="s">
        <v>1018</v>
      </c>
      <c r="C380" s="121" t="s">
        <v>1017</v>
      </c>
      <c r="D380" s="76">
        <v>1</v>
      </c>
      <c r="E380" s="108">
        <v>430</v>
      </c>
      <c r="F380" s="72">
        <v>455</v>
      </c>
      <c r="G380" s="61" t="s">
        <v>1009</v>
      </c>
      <c r="H380" s="109">
        <f t="shared" si="64"/>
        <v>0.374</v>
      </c>
      <c r="I380" s="63" t="s">
        <v>1010</v>
      </c>
      <c r="J380" s="112" t="s">
        <v>1011</v>
      </c>
      <c r="K380" s="44" t="s">
        <v>307</v>
      </c>
      <c r="L380" s="32" t="s">
        <v>308</v>
      </c>
      <c r="M380" s="67" t="s">
        <v>746</v>
      </c>
      <c r="N380" s="118"/>
    </row>
    <row r="381" spans="1:14" s="4" customFormat="1" ht="150" customHeight="1">
      <c r="A381" s="105" t="s">
        <v>975</v>
      </c>
      <c r="B381" s="106" t="s">
        <v>1019</v>
      </c>
      <c r="C381" s="99" t="s">
        <v>1020</v>
      </c>
      <c r="D381" s="76">
        <v>1</v>
      </c>
      <c r="E381" s="108">
        <v>360</v>
      </c>
      <c r="F381" s="72">
        <v>385</v>
      </c>
      <c r="G381" s="61" t="s">
        <v>1009</v>
      </c>
      <c r="H381" s="109">
        <f t="shared" si="64"/>
        <v>0.374</v>
      </c>
      <c r="I381" s="63" t="s">
        <v>1010</v>
      </c>
      <c r="J381" s="112" t="s">
        <v>1011</v>
      </c>
      <c r="K381" s="44" t="s">
        <v>307</v>
      </c>
      <c r="L381" s="32" t="s">
        <v>308</v>
      </c>
      <c r="M381" s="67" t="s">
        <v>746</v>
      </c>
      <c r="N381" s="118"/>
    </row>
    <row r="382" spans="1:14" s="4" customFormat="1" ht="150" customHeight="1">
      <c r="A382" s="105" t="s">
        <v>975</v>
      </c>
      <c r="B382" s="106" t="s">
        <v>1021</v>
      </c>
      <c r="C382" s="99" t="s">
        <v>1020</v>
      </c>
      <c r="D382" s="76">
        <v>1</v>
      </c>
      <c r="E382" s="108">
        <v>405</v>
      </c>
      <c r="F382" s="72">
        <v>430</v>
      </c>
      <c r="G382" s="61" t="s">
        <v>1009</v>
      </c>
      <c r="H382" s="109">
        <f t="shared" si="64"/>
        <v>0.374</v>
      </c>
      <c r="I382" s="63" t="s">
        <v>1010</v>
      </c>
      <c r="J382" s="112" t="s">
        <v>1011</v>
      </c>
      <c r="K382" s="44" t="s">
        <v>307</v>
      </c>
      <c r="L382" s="32" t="s">
        <v>308</v>
      </c>
      <c r="M382" s="67" t="s">
        <v>746</v>
      </c>
      <c r="N382" s="118"/>
    </row>
    <row r="383" spans="1:14" s="4" customFormat="1" ht="150" customHeight="1">
      <c r="A383" s="105" t="s">
        <v>975</v>
      </c>
      <c r="B383" s="106" t="s">
        <v>1022</v>
      </c>
      <c r="C383" s="99" t="s">
        <v>1014</v>
      </c>
      <c r="D383" s="76">
        <v>1</v>
      </c>
      <c r="E383" s="108">
        <v>400</v>
      </c>
      <c r="F383" s="72">
        <v>425</v>
      </c>
      <c r="G383" s="61" t="s">
        <v>1009</v>
      </c>
      <c r="H383" s="109">
        <f t="shared" si="64"/>
        <v>0.374</v>
      </c>
      <c r="I383" s="63" t="s">
        <v>1010</v>
      </c>
      <c r="J383" s="112" t="s">
        <v>1011</v>
      </c>
      <c r="K383" s="44" t="s">
        <v>307</v>
      </c>
      <c r="L383" s="32" t="s">
        <v>308</v>
      </c>
      <c r="M383" s="67" t="s">
        <v>746</v>
      </c>
      <c r="N383" s="118"/>
    </row>
    <row r="384" spans="1:14" s="4" customFormat="1" ht="150" customHeight="1">
      <c r="A384" s="105" t="s">
        <v>975</v>
      </c>
      <c r="B384" s="106" t="s">
        <v>1023</v>
      </c>
      <c r="C384" s="99" t="s">
        <v>1014</v>
      </c>
      <c r="D384" s="76">
        <v>1</v>
      </c>
      <c r="E384" s="108">
        <v>430</v>
      </c>
      <c r="F384" s="72">
        <v>455</v>
      </c>
      <c r="G384" s="61" t="s">
        <v>1009</v>
      </c>
      <c r="H384" s="109">
        <f t="shared" si="64"/>
        <v>0.374</v>
      </c>
      <c r="I384" s="63" t="s">
        <v>1010</v>
      </c>
      <c r="J384" s="112" t="s">
        <v>1011</v>
      </c>
      <c r="K384" s="44" t="s">
        <v>307</v>
      </c>
      <c r="L384" s="32" t="s">
        <v>308</v>
      </c>
      <c r="M384" s="67" t="s">
        <v>746</v>
      </c>
      <c r="N384" s="118"/>
    </row>
    <row r="385" spans="1:14" s="4" customFormat="1" ht="150" customHeight="1">
      <c r="A385" s="105" t="s">
        <v>975</v>
      </c>
      <c r="B385" s="106" t="s">
        <v>1024</v>
      </c>
      <c r="C385" s="121" t="s">
        <v>1017</v>
      </c>
      <c r="D385" s="76">
        <v>1</v>
      </c>
      <c r="E385" s="108">
        <v>400</v>
      </c>
      <c r="F385" s="72">
        <v>425</v>
      </c>
      <c r="G385" s="61" t="s">
        <v>1009</v>
      </c>
      <c r="H385" s="109">
        <f t="shared" si="64"/>
        <v>0.374</v>
      </c>
      <c r="I385" s="63" t="s">
        <v>1010</v>
      </c>
      <c r="J385" s="112" t="s">
        <v>1011</v>
      </c>
      <c r="K385" s="44" t="s">
        <v>307</v>
      </c>
      <c r="L385" s="32" t="s">
        <v>308</v>
      </c>
      <c r="M385" s="67" t="s">
        <v>746</v>
      </c>
      <c r="N385" s="118"/>
    </row>
    <row r="386" spans="1:14" s="4" customFormat="1" ht="150" customHeight="1">
      <c r="A386" s="105" t="s">
        <v>975</v>
      </c>
      <c r="B386" s="106" t="s">
        <v>1025</v>
      </c>
      <c r="C386" s="121" t="s">
        <v>1017</v>
      </c>
      <c r="D386" s="76">
        <v>1</v>
      </c>
      <c r="E386" s="108">
        <v>430</v>
      </c>
      <c r="F386" s="72">
        <v>455</v>
      </c>
      <c r="G386" s="61" t="s">
        <v>1009</v>
      </c>
      <c r="H386" s="109">
        <f t="shared" si="64"/>
        <v>0.374</v>
      </c>
      <c r="I386" s="63" t="s">
        <v>1010</v>
      </c>
      <c r="J386" s="112" t="s">
        <v>1011</v>
      </c>
      <c r="K386" s="44" t="s">
        <v>307</v>
      </c>
      <c r="L386" s="32" t="s">
        <v>308</v>
      </c>
      <c r="M386" s="67" t="s">
        <v>746</v>
      </c>
      <c r="N386" s="118"/>
    </row>
    <row r="387" spans="1:14" s="4" customFormat="1" ht="150" customHeight="1">
      <c r="A387" s="105" t="s">
        <v>975</v>
      </c>
      <c r="B387" s="106" t="s">
        <v>1026</v>
      </c>
      <c r="C387" s="99" t="s">
        <v>1020</v>
      </c>
      <c r="D387" s="76">
        <v>1</v>
      </c>
      <c r="E387" s="108">
        <v>360</v>
      </c>
      <c r="F387" s="72">
        <v>385</v>
      </c>
      <c r="G387" s="61" t="s">
        <v>1009</v>
      </c>
      <c r="H387" s="109">
        <f t="shared" si="64"/>
        <v>0.374</v>
      </c>
      <c r="I387" s="63" t="s">
        <v>1010</v>
      </c>
      <c r="J387" s="112" t="s">
        <v>1011</v>
      </c>
      <c r="K387" s="44" t="s">
        <v>307</v>
      </c>
      <c r="L387" s="32" t="s">
        <v>308</v>
      </c>
      <c r="M387" s="67" t="s">
        <v>746</v>
      </c>
      <c r="N387" s="118"/>
    </row>
    <row r="388" spans="1:14" s="4" customFormat="1" ht="150" customHeight="1">
      <c r="A388" s="105" t="s">
        <v>975</v>
      </c>
      <c r="B388" s="106" t="s">
        <v>1027</v>
      </c>
      <c r="C388" s="99" t="s">
        <v>1020</v>
      </c>
      <c r="D388" s="76">
        <v>1</v>
      </c>
      <c r="E388" s="108">
        <v>405</v>
      </c>
      <c r="F388" s="72">
        <v>430</v>
      </c>
      <c r="G388" s="61" t="s">
        <v>1009</v>
      </c>
      <c r="H388" s="109">
        <f t="shared" si="64"/>
        <v>0.374</v>
      </c>
      <c r="I388" s="63" t="s">
        <v>1010</v>
      </c>
      <c r="J388" s="112" t="s">
        <v>1011</v>
      </c>
      <c r="K388" s="44" t="s">
        <v>307</v>
      </c>
      <c r="L388" s="32" t="s">
        <v>308</v>
      </c>
      <c r="M388" s="67" t="s">
        <v>746</v>
      </c>
      <c r="N388" s="118"/>
    </row>
    <row r="389" spans="1:14" s="4" customFormat="1" ht="150" customHeight="1">
      <c r="A389" s="105" t="s">
        <v>373</v>
      </c>
      <c r="B389" s="106" t="s">
        <v>1028</v>
      </c>
      <c r="C389" s="99" t="s">
        <v>1029</v>
      </c>
      <c r="D389" s="76">
        <v>1</v>
      </c>
      <c r="E389" s="108">
        <v>436</v>
      </c>
      <c r="F389" s="72">
        <v>458</v>
      </c>
      <c r="G389" s="61" t="s">
        <v>1009</v>
      </c>
      <c r="H389" s="109">
        <f t="shared" ref="H389:H398" si="65">1.27*0.675*0.45</f>
        <v>0.38576250000000001</v>
      </c>
      <c r="I389" s="63" t="s">
        <v>1030</v>
      </c>
      <c r="J389" s="112" t="s">
        <v>1031</v>
      </c>
      <c r="K389" s="44" t="s">
        <v>307</v>
      </c>
      <c r="L389" s="32" t="s">
        <v>308</v>
      </c>
      <c r="M389" s="67" t="s">
        <v>1032</v>
      </c>
      <c r="N389" s="118"/>
    </row>
    <row r="390" spans="1:14" s="4" customFormat="1" ht="150" customHeight="1">
      <c r="A390" s="105" t="s">
        <v>373</v>
      </c>
      <c r="B390" s="106" t="s">
        <v>1033</v>
      </c>
      <c r="C390" s="99" t="s">
        <v>1029</v>
      </c>
      <c r="D390" s="76">
        <v>1</v>
      </c>
      <c r="E390" s="108">
        <v>466</v>
      </c>
      <c r="F390" s="72">
        <v>488</v>
      </c>
      <c r="G390" s="61" t="s">
        <v>1009</v>
      </c>
      <c r="H390" s="109">
        <f t="shared" si="65"/>
        <v>0.38576250000000001</v>
      </c>
      <c r="I390" s="63" t="s">
        <v>1030</v>
      </c>
      <c r="J390" s="112" t="s">
        <v>1031</v>
      </c>
      <c r="K390" s="44" t="s">
        <v>307</v>
      </c>
      <c r="L390" s="32" t="s">
        <v>308</v>
      </c>
      <c r="M390" s="67" t="s">
        <v>1032</v>
      </c>
      <c r="N390" s="118"/>
    </row>
    <row r="391" spans="1:14" s="4" customFormat="1" ht="150" customHeight="1">
      <c r="A391" s="105" t="s">
        <v>373</v>
      </c>
      <c r="B391" s="106" t="s">
        <v>1033</v>
      </c>
      <c r="C391" s="99" t="s">
        <v>1029</v>
      </c>
      <c r="D391" s="76">
        <v>1</v>
      </c>
      <c r="E391" s="108">
        <v>466</v>
      </c>
      <c r="F391" s="72">
        <v>488</v>
      </c>
      <c r="G391" s="61" t="s">
        <v>1009</v>
      </c>
      <c r="H391" s="109">
        <f t="shared" si="65"/>
        <v>0.38576250000000001</v>
      </c>
      <c r="I391" s="63" t="s">
        <v>1030</v>
      </c>
      <c r="J391" s="112" t="s">
        <v>1031</v>
      </c>
      <c r="K391" s="44" t="s">
        <v>307</v>
      </c>
      <c r="L391" s="32" t="s">
        <v>308</v>
      </c>
      <c r="M391" s="67" t="s">
        <v>1032</v>
      </c>
      <c r="N391" s="118"/>
    </row>
    <row r="392" spans="1:14" s="4" customFormat="1" ht="150" customHeight="1">
      <c r="A392" s="105" t="s">
        <v>373</v>
      </c>
      <c r="B392" s="106" t="s">
        <v>1034</v>
      </c>
      <c r="C392" s="99" t="s">
        <v>1029</v>
      </c>
      <c r="D392" s="76">
        <v>1</v>
      </c>
      <c r="E392" s="108">
        <v>436</v>
      </c>
      <c r="F392" s="72">
        <v>458</v>
      </c>
      <c r="G392" s="61" t="s">
        <v>1009</v>
      </c>
      <c r="H392" s="109">
        <f t="shared" si="65"/>
        <v>0.38576250000000001</v>
      </c>
      <c r="I392" s="63" t="s">
        <v>1030</v>
      </c>
      <c r="J392" s="112" t="s">
        <v>1031</v>
      </c>
      <c r="K392" s="44" t="s">
        <v>307</v>
      </c>
      <c r="L392" s="32" t="s">
        <v>308</v>
      </c>
      <c r="M392" s="67" t="s">
        <v>1032</v>
      </c>
      <c r="N392" s="118"/>
    </row>
    <row r="393" spans="1:14" s="4" customFormat="1" ht="150" customHeight="1">
      <c r="A393" s="105" t="s">
        <v>373</v>
      </c>
      <c r="B393" s="106" t="s">
        <v>1035</v>
      </c>
      <c r="C393" s="99" t="s">
        <v>1029</v>
      </c>
      <c r="D393" s="76">
        <v>1</v>
      </c>
      <c r="E393" s="108">
        <v>466</v>
      </c>
      <c r="F393" s="72">
        <v>488</v>
      </c>
      <c r="G393" s="61" t="s">
        <v>1009</v>
      </c>
      <c r="H393" s="109">
        <f t="shared" si="65"/>
        <v>0.38576250000000001</v>
      </c>
      <c r="I393" s="63" t="s">
        <v>1030</v>
      </c>
      <c r="J393" s="112" t="s">
        <v>1031</v>
      </c>
      <c r="K393" s="44" t="s">
        <v>307</v>
      </c>
      <c r="L393" s="32" t="s">
        <v>308</v>
      </c>
      <c r="M393" s="67" t="s">
        <v>1032</v>
      </c>
      <c r="N393" s="118"/>
    </row>
    <row r="394" spans="1:14" s="4" customFormat="1" ht="150" customHeight="1">
      <c r="A394" s="105" t="s">
        <v>373</v>
      </c>
      <c r="B394" s="106" t="s">
        <v>1035</v>
      </c>
      <c r="C394" s="99" t="s">
        <v>1029</v>
      </c>
      <c r="D394" s="76">
        <v>1</v>
      </c>
      <c r="E394" s="108">
        <v>466</v>
      </c>
      <c r="F394" s="72">
        <v>488</v>
      </c>
      <c r="G394" s="61" t="s">
        <v>1009</v>
      </c>
      <c r="H394" s="109">
        <f t="shared" si="65"/>
        <v>0.38576250000000001</v>
      </c>
      <c r="I394" s="63" t="s">
        <v>1030</v>
      </c>
      <c r="J394" s="112" t="s">
        <v>1031</v>
      </c>
      <c r="K394" s="44" t="s">
        <v>307</v>
      </c>
      <c r="L394" s="32" t="s">
        <v>308</v>
      </c>
      <c r="M394" s="67" t="s">
        <v>1032</v>
      </c>
      <c r="N394" s="118"/>
    </row>
    <row r="395" spans="1:14" s="4" customFormat="1" ht="150" customHeight="1">
      <c r="A395" s="105" t="s">
        <v>1036</v>
      </c>
      <c r="B395" s="106" t="s">
        <v>1037</v>
      </c>
      <c r="C395" s="99" t="s">
        <v>1038</v>
      </c>
      <c r="D395" s="76">
        <v>1</v>
      </c>
      <c r="E395" s="108">
        <v>436</v>
      </c>
      <c r="F395" s="72">
        <v>458</v>
      </c>
      <c r="G395" s="61" t="s">
        <v>1009</v>
      </c>
      <c r="H395" s="109">
        <f t="shared" si="65"/>
        <v>0.38576250000000001</v>
      </c>
      <c r="I395" s="63" t="s">
        <v>1030</v>
      </c>
      <c r="J395" s="112" t="s">
        <v>1031</v>
      </c>
      <c r="K395" s="44" t="s">
        <v>307</v>
      </c>
      <c r="L395" s="32" t="s">
        <v>308</v>
      </c>
      <c r="M395" s="67" t="s">
        <v>1039</v>
      </c>
      <c r="N395" s="118"/>
    </row>
    <row r="396" spans="1:14" s="4" customFormat="1" ht="150" customHeight="1">
      <c r="A396" s="105" t="s">
        <v>1036</v>
      </c>
      <c r="B396" s="106" t="s">
        <v>1037</v>
      </c>
      <c r="C396" s="99" t="s">
        <v>1038</v>
      </c>
      <c r="D396" s="76">
        <v>1</v>
      </c>
      <c r="E396" s="108">
        <v>436</v>
      </c>
      <c r="F396" s="72">
        <v>458</v>
      </c>
      <c r="G396" s="61" t="s">
        <v>1009</v>
      </c>
      <c r="H396" s="109">
        <f t="shared" si="65"/>
        <v>0.38576250000000001</v>
      </c>
      <c r="I396" s="63" t="s">
        <v>1030</v>
      </c>
      <c r="J396" s="112" t="s">
        <v>1031</v>
      </c>
      <c r="K396" s="44" t="s">
        <v>307</v>
      </c>
      <c r="L396" s="32" t="s">
        <v>308</v>
      </c>
      <c r="M396" s="67" t="s">
        <v>1039</v>
      </c>
      <c r="N396" s="118"/>
    </row>
    <row r="397" spans="1:14" s="4" customFormat="1" ht="150" customHeight="1">
      <c r="A397" s="105" t="s">
        <v>1036</v>
      </c>
      <c r="B397" s="106" t="s">
        <v>1037</v>
      </c>
      <c r="C397" s="99" t="s">
        <v>1038</v>
      </c>
      <c r="D397" s="76">
        <v>1</v>
      </c>
      <c r="E397" s="108">
        <v>436</v>
      </c>
      <c r="F397" s="72">
        <v>458</v>
      </c>
      <c r="G397" s="61" t="s">
        <v>1009</v>
      </c>
      <c r="H397" s="109">
        <f t="shared" si="65"/>
        <v>0.38576250000000001</v>
      </c>
      <c r="I397" s="63" t="s">
        <v>1030</v>
      </c>
      <c r="J397" s="112" t="s">
        <v>1031</v>
      </c>
      <c r="K397" s="44" t="s">
        <v>307</v>
      </c>
      <c r="L397" s="32" t="s">
        <v>308</v>
      </c>
      <c r="M397" s="67" t="s">
        <v>1039</v>
      </c>
      <c r="N397" s="118"/>
    </row>
    <row r="398" spans="1:14" s="4" customFormat="1" ht="150" customHeight="1">
      <c r="A398" s="105" t="s">
        <v>1036</v>
      </c>
      <c r="B398" s="106" t="s">
        <v>1037</v>
      </c>
      <c r="C398" s="99" t="s">
        <v>1038</v>
      </c>
      <c r="D398" s="76">
        <v>1</v>
      </c>
      <c r="E398" s="108">
        <v>436</v>
      </c>
      <c r="F398" s="72">
        <v>458</v>
      </c>
      <c r="G398" s="61" t="s">
        <v>1009</v>
      </c>
      <c r="H398" s="109">
        <f t="shared" si="65"/>
        <v>0.38576250000000001</v>
      </c>
      <c r="I398" s="63" t="s">
        <v>1030</v>
      </c>
      <c r="J398" s="112" t="s">
        <v>1031</v>
      </c>
      <c r="K398" s="44" t="s">
        <v>307</v>
      </c>
      <c r="L398" s="32" t="s">
        <v>308</v>
      </c>
      <c r="M398" s="67" t="s">
        <v>1039</v>
      </c>
      <c r="N398" s="118"/>
    </row>
    <row r="399" spans="1:14" s="4" customFormat="1" ht="150" customHeight="1">
      <c r="A399" s="105" t="s">
        <v>1040</v>
      </c>
      <c r="B399" s="106" t="s">
        <v>1041</v>
      </c>
      <c r="C399" s="99" t="s">
        <v>1042</v>
      </c>
      <c r="D399" s="76">
        <v>1</v>
      </c>
      <c r="E399" s="108">
        <v>396</v>
      </c>
      <c r="F399" s="72">
        <v>426</v>
      </c>
      <c r="G399" s="61" t="s">
        <v>1043</v>
      </c>
      <c r="H399" s="109">
        <f t="shared" ref="H399:H403" si="66">1.2*0.86*0.45</f>
        <v>0.46439999999999998</v>
      </c>
      <c r="I399" s="63" t="s">
        <v>1044</v>
      </c>
      <c r="J399" s="112" t="s">
        <v>1045</v>
      </c>
      <c r="K399" s="44" t="s">
        <v>307</v>
      </c>
      <c r="L399" s="32" t="s">
        <v>308</v>
      </c>
      <c r="M399" s="67" t="s">
        <v>746</v>
      </c>
      <c r="N399" s="118"/>
    </row>
    <row r="400" spans="1:14" s="4" customFormat="1" ht="150" customHeight="1">
      <c r="A400" s="105" t="s">
        <v>1040</v>
      </c>
      <c r="B400" s="106" t="s">
        <v>1041</v>
      </c>
      <c r="C400" s="99" t="s">
        <v>1042</v>
      </c>
      <c r="D400" s="76">
        <v>1</v>
      </c>
      <c r="E400" s="108">
        <v>396</v>
      </c>
      <c r="F400" s="72">
        <v>426</v>
      </c>
      <c r="G400" s="61" t="s">
        <v>1043</v>
      </c>
      <c r="H400" s="109">
        <f t="shared" si="66"/>
        <v>0.46439999999999998</v>
      </c>
      <c r="I400" s="63" t="s">
        <v>1044</v>
      </c>
      <c r="J400" s="112" t="s">
        <v>1045</v>
      </c>
      <c r="K400" s="44" t="s">
        <v>307</v>
      </c>
      <c r="L400" s="32" t="s">
        <v>308</v>
      </c>
      <c r="M400" s="67" t="s">
        <v>746</v>
      </c>
      <c r="N400" s="118"/>
    </row>
    <row r="401" spans="1:14" s="4" customFormat="1" ht="150" customHeight="1">
      <c r="A401" s="105" t="s">
        <v>1040</v>
      </c>
      <c r="B401" s="106" t="s">
        <v>1041</v>
      </c>
      <c r="C401" s="99" t="s">
        <v>1042</v>
      </c>
      <c r="D401" s="76">
        <v>1</v>
      </c>
      <c r="E401" s="108">
        <v>396</v>
      </c>
      <c r="F401" s="72">
        <v>426</v>
      </c>
      <c r="G401" s="61" t="s">
        <v>1043</v>
      </c>
      <c r="H401" s="109">
        <f t="shared" si="66"/>
        <v>0.46439999999999998</v>
      </c>
      <c r="I401" s="63" t="s">
        <v>1044</v>
      </c>
      <c r="J401" s="112" t="s">
        <v>1045</v>
      </c>
      <c r="K401" s="44" t="s">
        <v>307</v>
      </c>
      <c r="L401" s="32" t="s">
        <v>308</v>
      </c>
      <c r="M401" s="67" t="s">
        <v>746</v>
      </c>
      <c r="N401" s="118"/>
    </row>
    <row r="402" spans="1:14" s="4" customFormat="1" ht="150" customHeight="1">
      <c r="A402" s="105" t="s">
        <v>1040</v>
      </c>
      <c r="B402" s="106" t="s">
        <v>1046</v>
      </c>
      <c r="C402" s="99" t="s">
        <v>1014</v>
      </c>
      <c r="D402" s="76">
        <v>1</v>
      </c>
      <c r="E402" s="108">
        <v>430</v>
      </c>
      <c r="F402" s="72">
        <v>460</v>
      </c>
      <c r="G402" s="61" t="s">
        <v>1043</v>
      </c>
      <c r="H402" s="109">
        <f t="shared" si="66"/>
        <v>0.46439999999999998</v>
      </c>
      <c r="I402" s="63" t="s">
        <v>1044</v>
      </c>
      <c r="J402" s="112" t="s">
        <v>1045</v>
      </c>
      <c r="K402" s="44" t="s">
        <v>307</v>
      </c>
      <c r="L402" s="32" t="s">
        <v>308</v>
      </c>
      <c r="M402" s="67" t="s">
        <v>746</v>
      </c>
      <c r="N402" s="118"/>
    </row>
    <row r="403" spans="1:14" s="4" customFormat="1" ht="150" customHeight="1">
      <c r="A403" s="105" t="s">
        <v>1040</v>
      </c>
      <c r="B403" s="106" t="s">
        <v>1046</v>
      </c>
      <c r="C403" s="99" t="s">
        <v>1014</v>
      </c>
      <c r="D403" s="76">
        <v>1</v>
      </c>
      <c r="E403" s="108">
        <v>430</v>
      </c>
      <c r="F403" s="72">
        <v>460</v>
      </c>
      <c r="G403" s="61" t="s">
        <v>1043</v>
      </c>
      <c r="H403" s="109">
        <f t="shared" si="66"/>
        <v>0.46439999999999998</v>
      </c>
      <c r="I403" s="63" t="s">
        <v>1044</v>
      </c>
      <c r="J403" s="112" t="s">
        <v>1045</v>
      </c>
      <c r="K403" s="44" t="s">
        <v>307</v>
      </c>
      <c r="L403" s="32" t="s">
        <v>308</v>
      </c>
      <c r="M403" s="67" t="s">
        <v>746</v>
      </c>
      <c r="N403" s="118"/>
    </row>
    <row r="404" spans="1:14" s="4" customFormat="1" ht="150" customHeight="1">
      <c r="A404" s="105" t="s">
        <v>1040</v>
      </c>
      <c r="B404" s="126" t="s">
        <v>1047</v>
      </c>
      <c r="C404" s="99" t="s">
        <v>1048</v>
      </c>
      <c r="D404" s="76">
        <v>1</v>
      </c>
      <c r="E404" s="108">
        <v>398</v>
      </c>
      <c r="F404" s="72">
        <v>422</v>
      </c>
      <c r="G404" s="61" t="s">
        <v>1049</v>
      </c>
      <c r="H404" s="127">
        <f t="shared" ref="H404:H410" si="67">1.2*0.78*0.44</f>
        <v>0.41183999999999998</v>
      </c>
      <c r="I404" s="63" t="s">
        <v>1050</v>
      </c>
      <c r="J404" s="112" t="s">
        <v>1051</v>
      </c>
      <c r="K404" s="44" t="s">
        <v>307</v>
      </c>
      <c r="L404" s="32" t="s">
        <v>308</v>
      </c>
      <c r="M404" s="67" t="s">
        <v>1052</v>
      </c>
      <c r="N404" s="128"/>
    </row>
    <row r="405" spans="1:14" s="4" customFormat="1" ht="150" customHeight="1">
      <c r="A405" s="105" t="s">
        <v>1040</v>
      </c>
      <c r="B405" s="126" t="s">
        <v>1047</v>
      </c>
      <c r="C405" s="99" t="s">
        <v>1048</v>
      </c>
      <c r="D405" s="76">
        <v>1</v>
      </c>
      <c r="E405" s="108">
        <v>398</v>
      </c>
      <c r="F405" s="72">
        <v>422</v>
      </c>
      <c r="G405" s="61" t="s">
        <v>1049</v>
      </c>
      <c r="H405" s="127">
        <f t="shared" si="67"/>
        <v>0.41183999999999998</v>
      </c>
      <c r="I405" s="63" t="s">
        <v>1050</v>
      </c>
      <c r="J405" s="112" t="s">
        <v>1051</v>
      </c>
      <c r="K405" s="44" t="s">
        <v>307</v>
      </c>
      <c r="L405" s="32" t="s">
        <v>308</v>
      </c>
      <c r="M405" s="67" t="s">
        <v>1052</v>
      </c>
      <c r="N405" s="128"/>
    </row>
    <row r="406" spans="1:14" s="4" customFormat="1" ht="150" customHeight="1">
      <c r="A406" s="105" t="s">
        <v>1040</v>
      </c>
      <c r="B406" s="126" t="s">
        <v>1047</v>
      </c>
      <c r="C406" s="99" t="s">
        <v>1048</v>
      </c>
      <c r="D406" s="76">
        <v>1</v>
      </c>
      <c r="E406" s="108">
        <v>398</v>
      </c>
      <c r="F406" s="72">
        <v>422</v>
      </c>
      <c r="G406" s="61" t="s">
        <v>1049</v>
      </c>
      <c r="H406" s="127">
        <f t="shared" si="67"/>
        <v>0.41183999999999998</v>
      </c>
      <c r="I406" s="63" t="s">
        <v>1050</v>
      </c>
      <c r="J406" s="112" t="s">
        <v>1051</v>
      </c>
      <c r="K406" s="44" t="s">
        <v>307</v>
      </c>
      <c r="L406" s="32" t="s">
        <v>308</v>
      </c>
      <c r="M406" s="67" t="s">
        <v>1052</v>
      </c>
      <c r="N406" s="128"/>
    </row>
    <row r="407" spans="1:14" s="4" customFormat="1" ht="150" customHeight="1">
      <c r="A407" s="105" t="s">
        <v>1040</v>
      </c>
      <c r="B407" s="126" t="s">
        <v>1047</v>
      </c>
      <c r="C407" s="99" t="s">
        <v>1048</v>
      </c>
      <c r="D407" s="76">
        <v>1</v>
      </c>
      <c r="E407" s="108">
        <v>398</v>
      </c>
      <c r="F407" s="72">
        <v>422</v>
      </c>
      <c r="G407" s="61" t="s">
        <v>1049</v>
      </c>
      <c r="H407" s="127">
        <f t="shared" si="67"/>
        <v>0.41183999999999998</v>
      </c>
      <c r="I407" s="63" t="s">
        <v>1050</v>
      </c>
      <c r="J407" s="112" t="s">
        <v>1051</v>
      </c>
      <c r="K407" s="44" t="s">
        <v>307</v>
      </c>
      <c r="L407" s="32" t="s">
        <v>308</v>
      </c>
      <c r="M407" s="67" t="s">
        <v>1052</v>
      </c>
      <c r="N407" s="128"/>
    </row>
    <row r="408" spans="1:14" s="4" customFormat="1" ht="150" customHeight="1">
      <c r="A408" s="105" t="s">
        <v>1040</v>
      </c>
      <c r="B408" s="126" t="s">
        <v>1053</v>
      </c>
      <c r="C408" s="99" t="s">
        <v>1054</v>
      </c>
      <c r="D408" s="76">
        <v>1</v>
      </c>
      <c r="E408" s="108">
        <v>438</v>
      </c>
      <c r="F408" s="72">
        <v>462</v>
      </c>
      <c r="G408" s="61" t="s">
        <v>1049</v>
      </c>
      <c r="H408" s="127">
        <f t="shared" si="67"/>
        <v>0.41183999999999998</v>
      </c>
      <c r="I408" s="63" t="s">
        <v>1050</v>
      </c>
      <c r="J408" s="112" t="s">
        <v>1051</v>
      </c>
      <c r="K408" s="44" t="s">
        <v>307</v>
      </c>
      <c r="L408" s="32" t="s">
        <v>308</v>
      </c>
      <c r="M408" s="67" t="s">
        <v>1052</v>
      </c>
      <c r="N408" s="128"/>
    </row>
    <row r="409" spans="1:14" s="4" customFormat="1" ht="150" customHeight="1">
      <c r="A409" s="105" t="s">
        <v>1040</v>
      </c>
      <c r="B409" s="126" t="s">
        <v>1053</v>
      </c>
      <c r="C409" s="99" t="s">
        <v>1054</v>
      </c>
      <c r="D409" s="76">
        <v>1</v>
      </c>
      <c r="E409" s="108">
        <v>438</v>
      </c>
      <c r="F409" s="72">
        <v>462</v>
      </c>
      <c r="G409" s="61" t="s">
        <v>1049</v>
      </c>
      <c r="H409" s="127">
        <f t="shared" si="67"/>
        <v>0.41183999999999998</v>
      </c>
      <c r="I409" s="63" t="s">
        <v>1050</v>
      </c>
      <c r="J409" s="112" t="s">
        <v>1051</v>
      </c>
      <c r="K409" s="44" t="s">
        <v>307</v>
      </c>
      <c r="L409" s="32" t="s">
        <v>308</v>
      </c>
      <c r="M409" s="67" t="s">
        <v>1052</v>
      </c>
      <c r="N409" s="128"/>
    </row>
    <row r="410" spans="1:14" s="4" customFormat="1" ht="150" customHeight="1">
      <c r="A410" s="105" t="s">
        <v>1040</v>
      </c>
      <c r="B410" s="126" t="s">
        <v>1053</v>
      </c>
      <c r="C410" s="99" t="s">
        <v>1054</v>
      </c>
      <c r="D410" s="76">
        <v>1</v>
      </c>
      <c r="E410" s="108">
        <v>438</v>
      </c>
      <c r="F410" s="72">
        <v>462</v>
      </c>
      <c r="G410" s="61" t="s">
        <v>1049</v>
      </c>
      <c r="H410" s="127">
        <f t="shared" si="67"/>
        <v>0.41183999999999998</v>
      </c>
      <c r="I410" s="63" t="s">
        <v>1050</v>
      </c>
      <c r="J410" s="112" t="s">
        <v>1051</v>
      </c>
      <c r="K410" s="44" t="s">
        <v>307</v>
      </c>
      <c r="L410" s="32" t="s">
        <v>308</v>
      </c>
      <c r="M410" s="67" t="s">
        <v>1052</v>
      </c>
      <c r="N410" s="128"/>
    </row>
    <row r="411" spans="1:14" s="4" customFormat="1" ht="150" customHeight="1">
      <c r="A411" s="105" t="s">
        <v>1040</v>
      </c>
      <c r="B411" s="106" t="s">
        <v>1055</v>
      </c>
      <c r="C411" s="99" t="s">
        <v>1056</v>
      </c>
      <c r="D411" s="76">
        <v>1</v>
      </c>
      <c r="E411" s="108">
        <v>538</v>
      </c>
      <c r="F411" s="72">
        <v>568</v>
      </c>
      <c r="G411" s="61" t="s">
        <v>1057</v>
      </c>
      <c r="H411" s="109">
        <f t="shared" ref="H411:H413" si="68">1.36*0.82*0.45</f>
        <v>0.50183999999999995</v>
      </c>
      <c r="I411" s="63" t="s">
        <v>1058</v>
      </c>
      <c r="J411" s="112" t="s">
        <v>1059</v>
      </c>
      <c r="K411" s="44" t="s">
        <v>307</v>
      </c>
      <c r="L411" s="32" t="s">
        <v>308</v>
      </c>
      <c r="M411" s="67" t="s">
        <v>846</v>
      </c>
      <c r="N411" s="118"/>
    </row>
    <row r="412" spans="1:14" s="4" customFormat="1" ht="150" customHeight="1">
      <c r="A412" s="105" t="s">
        <v>1040</v>
      </c>
      <c r="B412" s="106" t="s">
        <v>1055</v>
      </c>
      <c r="C412" s="99" t="s">
        <v>1056</v>
      </c>
      <c r="D412" s="76">
        <v>1</v>
      </c>
      <c r="E412" s="108">
        <v>538</v>
      </c>
      <c r="F412" s="72">
        <v>568</v>
      </c>
      <c r="G412" s="61" t="s">
        <v>1057</v>
      </c>
      <c r="H412" s="109">
        <f t="shared" si="68"/>
        <v>0.50183999999999995</v>
      </c>
      <c r="I412" s="63" t="s">
        <v>1058</v>
      </c>
      <c r="J412" s="112" t="s">
        <v>1059</v>
      </c>
      <c r="K412" s="44" t="s">
        <v>307</v>
      </c>
      <c r="L412" s="32" t="s">
        <v>308</v>
      </c>
      <c r="M412" s="67" t="s">
        <v>846</v>
      </c>
      <c r="N412" s="118"/>
    </row>
    <row r="413" spans="1:14" s="4" customFormat="1" ht="150" customHeight="1">
      <c r="A413" s="105" t="s">
        <v>1040</v>
      </c>
      <c r="B413" s="106" t="s">
        <v>1055</v>
      </c>
      <c r="C413" s="99" t="s">
        <v>1056</v>
      </c>
      <c r="D413" s="76">
        <v>1</v>
      </c>
      <c r="E413" s="108">
        <v>538</v>
      </c>
      <c r="F413" s="72">
        <v>568</v>
      </c>
      <c r="G413" s="61" t="s">
        <v>1057</v>
      </c>
      <c r="H413" s="109">
        <f t="shared" si="68"/>
        <v>0.50183999999999995</v>
      </c>
      <c r="I413" s="63" t="s">
        <v>1058</v>
      </c>
      <c r="J413" s="112" t="s">
        <v>1059</v>
      </c>
      <c r="K413" s="44" t="s">
        <v>307</v>
      </c>
      <c r="L413" s="32" t="s">
        <v>308</v>
      </c>
      <c r="M413" s="67" t="s">
        <v>846</v>
      </c>
      <c r="N413" s="118"/>
    </row>
    <row r="414" spans="1:14" s="4" customFormat="1" ht="150" customHeight="1">
      <c r="A414" s="105" t="s">
        <v>488</v>
      </c>
      <c r="B414" s="106" t="s">
        <v>1060</v>
      </c>
      <c r="C414" s="99" t="s">
        <v>1061</v>
      </c>
      <c r="D414" s="76">
        <v>1</v>
      </c>
      <c r="E414" s="108">
        <v>598</v>
      </c>
      <c r="F414" s="72">
        <v>622</v>
      </c>
      <c r="G414" s="61" t="s">
        <v>1062</v>
      </c>
      <c r="H414" s="109">
        <f t="shared" ref="H414:H420" si="69">1.17*0.76*0.45</f>
        <v>0.40014</v>
      </c>
      <c r="I414" s="63" t="s">
        <v>1063</v>
      </c>
      <c r="J414" s="112" t="s">
        <v>1064</v>
      </c>
      <c r="K414" s="44" t="s">
        <v>307</v>
      </c>
      <c r="L414" s="32" t="s">
        <v>308</v>
      </c>
      <c r="M414" s="67" t="s">
        <v>846</v>
      </c>
      <c r="N414" s="118"/>
    </row>
    <row r="415" spans="1:14" s="4" customFormat="1" ht="150" customHeight="1">
      <c r="A415" s="105" t="s">
        <v>488</v>
      </c>
      <c r="B415" s="106" t="s">
        <v>1060</v>
      </c>
      <c r="C415" s="99" t="s">
        <v>1061</v>
      </c>
      <c r="D415" s="76">
        <v>1</v>
      </c>
      <c r="E415" s="108">
        <v>598</v>
      </c>
      <c r="F415" s="72">
        <v>622</v>
      </c>
      <c r="G415" s="61" t="s">
        <v>1062</v>
      </c>
      <c r="H415" s="109">
        <f t="shared" si="69"/>
        <v>0.40014</v>
      </c>
      <c r="I415" s="63" t="s">
        <v>1063</v>
      </c>
      <c r="J415" s="112" t="s">
        <v>1064</v>
      </c>
      <c r="K415" s="44" t="s">
        <v>307</v>
      </c>
      <c r="L415" s="32" t="s">
        <v>308</v>
      </c>
      <c r="M415" s="67" t="s">
        <v>846</v>
      </c>
      <c r="N415" s="118"/>
    </row>
    <row r="416" spans="1:14" s="4" customFormat="1" ht="150" customHeight="1">
      <c r="A416" s="105" t="s">
        <v>488</v>
      </c>
      <c r="B416" s="106" t="s">
        <v>1065</v>
      </c>
      <c r="C416" s="99" t="s">
        <v>1061</v>
      </c>
      <c r="D416" s="76">
        <v>1</v>
      </c>
      <c r="E416" s="108">
        <v>618</v>
      </c>
      <c r="F416" s="72">
        <v>642</v>
      </c>
      <c r="G416" s="61" t="s">
        <v>1062</v>
      </c>
      <c r="H416" s="109">
        <f t="shared" si="69"/>
        <v>0.40014</v>
      </c>
      <c r="I416" s="63" t="s">
        <v>1063</v>
      </c>
      <c r="J416" s="112" t="s">
        <v>1066</v>
      </c>
      <c r="K416" s="44" t="s">
        <v>307</v>
      </c>
      <c r="L416" s="32" t="s">
        <v>308</v>
      </c>
      <c r="M416" s="67" t="s">
        <v>846</v>
      </c>
      <c r="N416" s="118"/>
    </row>
    <row r="417" spans="1:14" s="4" customFormat="1" ht="150" customHeight="1">
      <c r="A417" s="105" t="s">
        <v>488</v>
      </c>
      <c r="B417" s="106" t="s">
        <v>1067</v>
      </c>
      <c r="C417" s="99" t="s">
        <v>1061</v>
      </c>
      <c r="D417" s="76">
        <v>1</v>
      </c>
      <c r="E417" s="108">
        <v>618</v>
      </c>
      <c r="F417" s="72">
        <v>642</v>
      </c>
      <c r="G417" s="61" t="s">
        <v>1062</v>
      </c>
      <c r="H417" s="109">
        <f t="shared" si="69"/>
        <v>0.40014</v>
      </c>
      <c r="I417" s="63" t="s">
        <v>1063</v>
      </c>
      <c r="J417" s="112" t="s">
        <v>1066</v>
      </c>
      <c r="K417" s="44" t="s">
        <v>307</v>
      </c>
      <c r="L417" s="32" t="s">
        <v>308</v>
      </c>
      <c r="M417" s="67" t="s">
        <v>846</v>
      </c>
      <c r="N417" s="118"/>
    </row>
    <row r="418" spans="1:14" s="4" customFormat="1" ht="150" customHeight="1">
      <c r="A418" s="105" t="s">
        <v>488</v>
      </c>
      <c r="B418" s="106" t="s">
        <v>1068</v>
      </c>
      <c r="C418" s="121" t="s">
        <v>1069</v>
      </c>
      <c r="D418" s="76">
        <v>1</v>
      </c>
      <c r="E418" s="108">
        <v>645</v>
      </c>
      <c r="F418" s="72">
        <v>669</v>
      </c>
      <c r="G418" s="61" t="s">
        <v>1062</v>
      </c>
      <c r="H418" s="109">
        <f t="shared" si="69"/>
        <v>0.40014</v>
      </c>
      <c r="I418" s="63" t="s">
        <v>1063</v>
      </c>
      <c r="J418" s="112" t="s">
        <v>1066</v>
      </c>
      <c r="K418" s="44" t="s">
        <v>307</v>
      </c>
      <c r="L418" s="32" t="s">
        <v>308</v>
      </c>
      <c r="M418" s="67" t="s">
        <v>846</v>
      </c>
      <c r="N418" s="118"/>
    </row>
    <row r="419" spans="1:14" s="4" customFormat="1" ht="150" customHeight="1">
      <c r="A419" s="105" t="s">
        <v>488</v>
      </c>
      <c r="B419" s="106" t="s">
        <v>1070</v>
      </c>
      <c r="C419" s="121" t="s">
        <v>1069</v>
      </c>
      <c r="D419" s="76">
        <v>1</v>
      </c>
      <c r="E419" s="108">
        <v>665</v>
      </c>
      <c r="F419" s="72">
        <v>689</v>
      </c>
      <c r="G419" s="61" t="s">
        <v>1062</v>
      </c>
      <c r="H419" s="109">
        <f t="shared" si="69"/>
        <v>0.40014</v>
      </c>
      <c r="I419" s="63" t="s">
        <v>1063</v>
      </c>
      <c r="J419" s="112" t="s">
        <v>1066</v>
      </c>
      <c r="K419" s="44" t="s">
        <v>307</v>
      </c>
      <c r="L419" s="32" t="s">
        <v>308</v>
      </c>
      <c r="M419" s="67" t="s">
        <v>846</v>
      </c>
      <c r="N419" s="118"/>
    </row>
    <row r="420" spans="1:14" s="4" customFormat="1" ht="150" customHeight="1">
      <c r="A420" s="105" t="s">
        <v>488</v>
      </c>
      <c r="B420" s="106" t="s">
        <v>1070</v>
      </c>
      <c r="C420" s="121" t="s">
        <v>1069</v>
      </c>
      <c r="D420" s="76">
        <v>1</v>
      </c>
      <c r="E420" s="108">
        <v>665</v>
      </c>
      <c r="F420" s="72">
        <v>689</v>
      </c>
      <c r="G420" s="61" t="s">
        <v>1062</v>
      </c>
      <c r="H420" s="109">
        <f t="shared" si="69"/>
        <v>0.40014</v>
      </c>
      <c r="I420" s="63" t="s">
        <v>1063</v>
      </c>
      <c r="J420" s="112" t="s">
        <v>1066</v>
      </c>
      <c r="K420" s="44" t="s">
        <v>307</v>
      </c>
      <c r="L420" s="32" t="s">
        <v>308</v>
      </c>
      <c r="M420" s="67" t="s">
        <v>846</v>
      </c>
      <c r="N420" s="118"/>
    </row>
    <row r="421" spans="1:14" s="4" customFormat="1" ht="150" customHeight="1">
      <c r="A421" s="105" t="s">
        <v>488</v>
      </c>
      <c r="B421" s="106" t="s">
        <v>1071</v>
      </c>
      <c r="C421" s="99" t="s">
        <v>1072</v>
      </c>
      <c r="D421" s="76">
        <v>1</v>
      </c>
      <c r="E421" s="108">
        <v>450</v>
      </c>
      <c r="F421" s="72">
        <v>470</v>
      </c>
      <c r="G421" s="61" t="s">
        <v>1073</v>
      </c>
      <c r="H421" s="109">
        <f>1.32*0.67*0.41</f>
        <v>0.36260399999999998</v>
      </c>
      <c r="I421" s="63" t="s">
        <v>1074</v>
      </c>
      <c r="J421" s="112" t="s">
        <v>1075</v>
      </c>
      <c r="K421" s="44" t="s">
        <v>307</v>
      </c>
      <c r="L421" s="32" t="s">
        <v>308</v>
      </c>
      <c r="M421" s="67" t="s">
        <v>1076</v>
      </c>
      <c r="N421" s="118"/>
    </row>
    <row r="422" spans="1:14" s="4" customFormat="1" ht="150" customHeight="1">
      <c r="A422" s="105" t="s">
        <v>488</v>
      </c>
      <c r="B422" s="106" t="s">
        <v>1071</v>
      </c>
      <c r="C422" s="99" t="s">
        <v>1072</v>
      </c>
      <c r="D422" s="76">
        <v>1</v>
      </c>
      <c r="E422" s="108">
        <v>450</v>
      </c>
      <c r="F422" s="72">
        <v>470</v>
      </c>
      <c r="G422" s="61" t="s">
        <v>1073</v>
      </c>
      <c r="H422" s="109">
        <f>1.32*0.67*0.41</f>
        <v>0.36260399999999998</v>
      </c>
      <c r="I422" s="63" t="s">
        <v>1074</v>
      </c>
      <c r="J422" s="112" t="s">
        <v>1075</v>
      </c>
      <c r="K422" s="44" t="s">
        <v>307</v>
      </c>
      <c r="L422" s="32" t="s">
        <v>308</v>
      </c>
      <c r="M422" s="67" t="s">
        <v>1076</v>
      </c>
      <c r="N422" s="118"/>
    </row>
    <row r="423" spans="1:14" s="4" customFormat="1" ht="150" customHeight="1">
      <c r="A423" s="105" t="s">
        <v>488</v>
      </c>
      <c r="B423" s="106" t="s">
        <v>1077</v>
      </c>
      <c r="C423" s="99" t="s">
        <v>1072</v>
      </c>
      <c r="D423" s="76">
        <v>1</v>
      </c>
      <c r="E423" s="108">
        <v>396</v>
      </c>
      <c r="F423" s="72">
        <v>426</v>
      </c>
      <c r="G423" s="61" t="s">
        <v>1078</v>
      </c>
      <c r="H423" s="109">
        <f t="shared" ref="H423:H427" si="70">1.2*0.86*0.45</f>
        <v>0.46439999999999998</v>
      </c>
      <c r="I423" s="63" t="s">
        <v>1079</v>
      </c>
      <c r="J423" s="112" t="s">
        <v>1080</v>
      </c>
      <c r="K423" s="44" t="s">
        <v>307</v>
      </c>
      <c r="L423" s="32" t="s">
        <v>308</v>
      </c>
      <c r="M423" s="67" t="s">
        <v>1081</v>
      </c>
      <c r="N423" s="118"/>
    </row>
    <row r="424" spans="1:14" s="4" customFormat="1" ht="150" customHeight="1">
      <c r="A424" s="105" t="s">
        <v>488</v>
      </c>
      <c r="B424" s="106" t="s">
        <v>1077</v>
      </c>
      <c r="C424" s="99" t="s">
        <v>1072</v>
      </c>
      <c r="D424" s="76">
        <v>1</v>
      </c>
      <c r="E424" s="108">
        <v>396</v>
      </c>
      <c r="F424" s="72">
        <v>426</v>
      </c>
      <c r="G424" s="61" t="s">
        <v>1078</v>
      </c>
      <c r="H424" s="109">
        <f t="shared" si="70"/>
        <v>0.46439999999999998</v>
      </c>
      <c r="I424" s="63" t="s">
        <v>1079</v>
      </c>
      <c r="J424" s="112" t="s">
        <v>1080</v>
      </c>
      <c r="K424" s="44" t="s">
        <v>307</v>
      </c>
      <c r="L424" s="32" t="s">
        <v>308</v>
      </c>
      <c r="M424" s="67" t="s">
        <v>1081</v>
      </c>
      <c r="N424" s="118"/>
    </row>
    <row r="425" spans="1:14" s="4" customFormat="1" ht="150" customHeight="1">
      <c r="A425" s="105" t="s">
        <v>488</v>
      </c>
      <c r="B425" s="106" t="s">
        <v>1077</v>
      </c>
      <c r="C425" s="99" t="s">
        <v>1072</v>
      </c>
      <c r="D425" s="76">
        <v>1</v>
      </c>
      <c r="E425" s="108">
        <v>396</v>
      </c>
      <c r="F425" s="72">
        <v>426</v>
      </c>
      <c r="G425" s="61" t="s">
        <v>1078</v>
      </c>
      <c r="H425" s="109">
        <f t="shared" si="70"/>
        <v>0.46439999999999998</v>
      </c>
      <c r="I425" s="63" t="s">
        <v>1079</v>
      </c>
      <c r="J425" s="112" t="s">
        <v>1080</v>
      </c>
      <c r="K425" s="44" t="s">
        <v>307</v>
      </c>
      <c r="L425" s="32" t="s">
        <v>308</v>
      </c>
      <c r="M425" s="67" t="s">
        <v>1081</v>
      </c>
      <c r="N425" s="118"/>
    </row>
    <row r="426" spans="1:14" s="4" customFormat="1" ht="150" customHeight="1">
      <c r="A426" s="105" t="s">
        <v>488</v>
      </c>
      <c r="B426" s="106" t="s">
        <v>1082</v>
      </c>
      <c r="C426" s="99" t="s">
        <v>1083</v>
      </c>
      <c r="D426" s="76">
        <v>1</v>
      </c>
      <c r="E426" s="108">
        <v>430</v>
      </c>
      <c r="F426" s="72">
        <v>460</v>
      </c>
      <c r="G426" s="61" t="s">
        <v>1078</v>
      </c>
      <c r="H426" s="109">
        <f t="shared" si="70"/>
        <v>0.46439999999999998</v>
      </c>
      <c r="I426" s="63" t="s">
        <v>1079</v>
      </c>
      <c r="J426" s="112" t="s">
        <v>1080</v>
      </c>
      <c r="K426" s="44" t="s">
        <v>307</v>
      </c>
      <c r="L426" s="32" t="s">
        <v>308</v>
      </c>
      <c r="M426" s="67" t="s">
        <v>1081</v>
      </c>
      <c r="N426" s="118"/>
    </row>
    <row r="427" spans="1:14" s="4" customFormat="1" ht="150" customHeight="1">
      <c r="A427" s="105" t="s">
        <v>488</v>
      </c>
      <c r="B427" s="106" t="s">
        <v>1082</v>
      </c>
      <c r="C427" s="99" t="s">
        <v>1083</v>
      </c>
      <c r="D427" s="76">
        <v>1</v>
      </c>
      <c r="E427" s="108">
        <v>430</v>
      </c>
      <c r="F427" s="72">
        <v>460</v>
      </c>
      <c r="G427" s="61" t="s">
        <v>1078</v>
      </c>
      <c r="H427" s="109">
        <f t="shared" si="70"/>
        <v>0.46439999999999998</v>
      </c>
      <c r="I427" s="63" t="s">
        <v>1079</v>
      </c>
      <c r="J427" s="112" t="s">
        <v>1080</v>
      </c>
      <c r="K427" s="44" t="s">
        <v>307</v>
      </c>
      <c r="L427" s="32" t="s">
        <v>308</v>
      </c>
      <c r="M427" s="67" t="s">
        <v>1081</v>
      </c>
      <c r="N427" s="118"/>
    </row>
    <row r="428" spans="1:14" s="4" customFormat="1" ht="150" customHeight="1">
      <c r="A428" s="105" t="s">
        <v>488</v>
      </c>
      <c r="B428" s="106" t="s">
        <v>1084</v>
      </c>
      <c r="C428" s="99" t="s">
        <v>1085</v>
      </c>
      <c r="D428" s="76">
        <v>1</v>
      </c>
      <c r="E428" s="108">
        <v>465</v>
      </c>
      <c r="F428" s="72">
        <v>490</v>
      </c>
      <c r="G428" s="61" t="s">
        <v>1086</v>
      </c>
      <c r="H428" s="109">
        <f t="shared" ref="H428:H433" si="71">1.3*0.64*0.5</f>
        <v>0.41599999999999998</v>
      </c>
      <c r="I428" s="63" t="s">
        <v>1087</v>
      </c>
      <c r="J428" s="112" t="s">
        <v>1088</v>
      </c>
      <c r="K428" s="44" t="s">
        <v>307</v>
      </c>
      <c r="L428" s="32" t="s">
        <v>308</v>
      </c>
      <c r="M428" s="67" t="s">
        <v>1076</v>
      </c>
      <c r="N428" s="118"/>
    </row>
    <row r="429" spans="1:14" s="4" customFormat="1" ht="150" customHeight="1">
      <c r="A429" s="105" t="s">
        <v>488</v>
      </c>
      <c r="B429" s="106" t="s">
        <v>1084</v>
      </c>
      <c r="C429" s="99" t="s">
        <v>1085</v>
      </c>
      <c r="D429" s="76">
        <v>1</v>
      </c>
      <c r="E429" s="108">
        <v>465</v>
      </c>
      <c r="F429" s="72">
        <v>490</v>
      </c>
      <c r="G429" s="61" t="s">
        <v>1086</v>
      </c>
      <c r="H429" s="109">
        <f t="shared" si="71"/>
        <v>0.41599999999999998</v>
      </c>
      <c r="I429" s="63" t="s">
        <v>1087</v>
      </c>
      <c r="J429" s="112" t="s">
        <v>1088</v>
      </c>
      <c r="K429" s="44" t="s">
        <v>307</v>
      </c>
      <c r="L429" s="32" t="s">
        <v>308</v>
      </c>
      <c r="M429" s="67" t="s">
        <v>1076</v>
      </c>
      <c r="N429" s="118"/>
    </row>
    <row r="430" spans="1:14" s="4" customFormat="1" ht="150" customHeight="1">
      <c r="A430" s="105" t="s">
        <v>488</v>
      </c>
      <c r="B430" s="106" t="s">
        <v>1084</v>
      </c>
      <c r="C430" s="99" t="s">
        <v>1085</v>
      </c>
      <c r="D430" s="76">
        <v>1</v>
      </c>
      <c r="E430" s="108">
        <v>465</v>
      </c>
      <c r="F430" s="72">
        <v>490</v>
      </c>
      <c r="G430" s="61" t="s">
        <v>1086</v>
      </c>
      <c r="H430" s="109">
        <f t="shared" si="71"/>
        <v>0.41599999999999998</v>
      </c>
      <c r="I430" s="63" t="s">
        <v>1087</v>
      </c>
      <c r="J430" s="112" t="s">
        <v>1088</v>
      </c>
      <c r="K430" s="44" t="s">
        <v>307</v>
      </c>
      <c r="L430" s="32" t="s">
        <v>308</v>
      </c>
      <c r="M430" s="67" t="s">
        <v>1076</v>
      </c>
      <c r="N430" s="118"/>
    </row>
    <row r="431" spans="1:14" s="4" customFormat="1" ht="150" customHeight="1">
      <c r="A431" s="105" t="s">
        <v>488</v>
      </c>
      <c r="B431" s="106" t="s">
        <v>1089</v>
      </c>
      <c r="C431" s="99" t="s">
        <v>1090</v>
      </c>
      <c r="D431" s="76">
        <v>1</v>
      </c>
      <c r="E431" s="108">
        <v>525</v>
      </c>
      <c r="F431" s="72">
        <v>550</v>
      </c>
      <c r="G431" s="61" t="s">
        <v>1086</v>
      </c>
      <c r="H431" s="109">
        <f t="shared" si="71"/>
        <v>0.41599999999999998</v>
      </c>
      <c r="I431" s="63" t="s">
        <v>1087</v>
      </c>
      <c r="J431" s="112" t="s">
        <v>1088</v>
      </c>
      <c r="K431" s="44" t="s">
        <v>307</v>
      </c>
      <c r="L431" s="32" t="s">
        <v>308</v>
      </c>
      <c r="M431" s="67" t="s">
        <v>1076</v>
      </c>
      <c r="N431" s="118"/>
    </row>
    <row r="432" spans="1:14" s="4" customFormat="1" ht="150" customHeight="1">
      <c r="A432" s="105" t="s">
        <v>488</v>
      </c>
      <c r="B432" s="106" t="s">
        <v>1089</v>
      </c>
      <c r="C432" s="99" t="s">
        <v>1090</v>
      </c>
      <c r="D432" s="76">
        <v>1</v>
      </c>
      <c r="E432" s="108">
        <v>525</v>
      </c>
      <c r="F432" s="72">
        <v>550</v>
      </c>
      <c r="G432" s="61" t="s">
        <v>1086</v>
      </c>
      <c r="H432" s="109">
        <f t="shared" si="71"/>
        <v>0.41599999999999998</v>
      </c>
      <c r="I432" s="63" t="s">
        <v>1087</v>
      </c>
      <c r="J432" s="112" t="s">
        <v>1088</v>
      </c>
      <c r="K432" s="44" t="s">
        <v>307</v>
      </c>
      <c r="L432" s="32" t="s">
        <v>308</v>
      </c>
      <c r="M432" s="67" t="s">
        <v>1076</v>
      </c>
      <c r="N432" s="118"/>
    </row>
    <row r="433" spans="1:14" s="4" customFormat="1" ht="150" customHeight="1">
      <c r="A433" s="105" t="s">
        <v>488</v>
      </c>
      <c r="B433" s="106" t="s">
        <v>1091</v>
      </c>
      <c r="C433" s="99" t="s">
        <v>1090</v>
      </c>
      <c r="D433" s="76">
        <v>1</v>
      </c>
      <c r="E433" s="108">
        <v>525</v>
      </c>
      <c r="F433" s="72">
        <v>550</v>
      </c>
      <c r="G433" s="61" t="s">
        <v>1086</v>
      </c>
      <c r="H433" s="109">
        <f t="shared" si="71"/>
        <v>0.41599999999999998</v>
      </c>
      <c r="I433" s="63" t="s">
        <v>1087</v>
      </c>
      <c r="J433" s="112" t="s">
        <v>1088</v>
      </c>
      <c r="K433" s="44" t="s">
        <v>307</v>
      </c>
      <c r="L433" s="32" t="s">
        <v>308</v>
      </c>
      <c r="M433" s="67" t="s">
        <v>1076</v>
      </c>
      <c r="N433" s="118"/>
    </row>
    <row r="434" spans="1:14" s="4" customFormat="1" ht="150" customHeight="1">
      <c r="A434" s="105" t="s">
        <v>488</v>
      </c>
      <c r="B434" s="106" t="s">
        <v>1092</v>
      </c>
      <c r="C434" s="99" t="s">
        <v>1093</v>
      </c>
      <c r="D434" s="76">
        <v>1</v>
      </c>
      <c r="E434" s="108">
        <v>495</v>
      </c>
      <c r="F434" s="72">
        <v>520</v>
      </c>
      <c r="G434" s="61" t="s">
        <v>1086</v>
      </c>
      <c r="H434" s="109">
        <f t="shared" ref="H434:H438" si="72">1.23*0.67*0.51</f>
        <v>0.42029100000000003</v>
      </c>
      <c r="I434" s="63" t="s">
        <v>1094</v>
      </c>
      <c r="J434" s="112" t="s">
        <v>1095</v>
      </c>
      <c r="K434" s="44" t="s">
        <v>307</v>
      </c>
      <c r="L434" s="32" t="s">
        <v>308</v>
      </c>
      <c r="M434" s="67" t="s">
        <v>1076</v>
      </c>
      <c r="N434" s="118"/>
    </row>
    <row r="435" spans="1:14" s="4" customFormat="1" ht="150" customHeight="1">
      <c r="A435" s="105" t="s">
        <v>488</v>
      </c>
      <c r="B435" s="106" t="s">
        <v>1092</v>
      </c>
      <c r="C435" s="99" t="s">
        <v>1093</v>
      </c>
      <c r="D435" s="76">
        <v>1</v>
      </c>
      <c r="E435" s="108">
        <v>495</v>
      </c>
      <c r="F435" s="72">
        <v>520</v>
      </c>
      <c r="G435" s="61" t="s">
        <v>1086</v>
      </c>
      <c r="H435" s="109">
        <f t="shared" si="72"/>
        <v>0.42029100000000003</v>
      </c>
      <c r="I435" s="63" t="s">
        <v>1094</v>
      </c>
      <c r="J435" s="112" t="s">
        <v>1095</v>
      </c>
      <c r="K435" s="44" t="s">
        <v>307</v>
      </c>
      <c r="L435" s="32" t="s">
        <v>308</v>
      </c>
      <c r="M435" s="67" t="s">
        <v>1076</v>
      </c>
      <c r="N435" s="118"/>
    </row>
    <row r="436" spans="1:14" s="4" customFormat="1" ht="150" customHeight="1">
      <c r="A436" s="105" t="s">
        <v>488</v>
      </c>
      <c r="B436" s="106" t="s">
        <v>1092</v>
      </c>
      <c r="C436" s="99" t="s">
        <v>1093</v>
      </c>
      <c r="D436" s="76">
        <v>1</v>
      </c>
      <c r="E436" s="108">
        <v>495</v>
      </c>
      <c r="F436" s="72">
        <v>520</v>
      </c>
      <c r="G436" s="61" t="s">
        <v>1086</v>
      </c>
      <c r="H436" s="109">
        <f t="shared" si="72"/>
        <v>0.42029100000000003</v>
      </c>
      <c r="I436" s="63" t="s">
        <v>1094</v>
      </c>
      <c r="J436" s="112" t="s">
        <v>1095</v>
      </c>
      <c r="K436" s="44" t="s">
        <v>307</v>
      </c>
      <c r="L436" s="32" t="s">
        <v>308</v>
      </c>
      <c r="M436" s="67" t="s">
        <v>1076</v>
      </c>
      <c r="N436" s="118"/>
    </row>
    <row r="437" spans="1:14" s="4" customFormat="1" ht="150" customHeight="1">
      <c r="A437" s="105" t="s">
        <v>488</v>
      </c>
      <c r="B437" s="106" t="s">
        <v>1092</v>
      </c>
      <c r="C437" s="99" t="s">
        <v>1093</v>
      </c>
      <c r="D437" s="76">
        <v>1</v>
      </c>
      <c r="E437" s="108">
        <v>495</v>
      </c>
      <c r="F437" s="72">
        <v>520</v>
      </c>
      <c r="G437" s="61" t="s">
        <v>1086</v>
      </c>
      <c r="H437" s="109">
        <f t="shared" si="72"/>
        <v>0.42029100000000003</v>
      </c>
      <c r="I437" s="63" t="s">
        <v>1094</v>
      </c>
      <c r="J437" s="112" t="s">
        <v>1095</v>
      </c>
      <c r="K437" s="44" t="s">
        <v>307</v>
      </c>
      <c r="L437" s="32" t="s">
        <v>308</v>
      </c>
      <c r="M437" s="67" t="s">
        <v>1076</v>
      </c>
      <c r="N437" s="118"/>
    </row>
    <row r="438" spans="1:14" s="4" customFormat="1" ht="150" customHeight="1">
      <c r="A438" s="105" t="s">
        <v>488</v>
      </c>
      <c r="B438" s="106" t="s">
        <v>1096</v>
      </c>
      <c r="C438" s="99" t="s">
        <v>856</v>
      </c>
      <c r="D438" s="76">
        <v>1</v>
      </c>
      <c r="E438" s="108">
        <v>545</v>
      </c>
      <c r="F438" s="72">
        <v>570</v>
      </c>
      <c r="G438" s="61" t="s">
        <v>1086</v>
      </c>
      <c r="H438" s="109">
        <f t="shared" si="72"/>
        <v>0.42029100000000003</v>
      </c>
      <c r="I438" s="63" t="s">
        <v>1094</v>
      </c>
      <c r="J438" s="112" t="s">
        <v>1095</v>
      </c>
      <c r="K438" s="44" t="s">
        <v>307</v>
      </c>
      <c r="L438" s="32" t="s">
        <v>308</v>
      </c>
      <c r="M438" s="67" t="s">
        <v>1076</v>
      </c>
      <c r="N438" s="118"/>
    </row>
    <row r="439" spans="1:14" s="4" customFormat="1" ht="150" customHeight="1">
      <c r="A439" s="105" t="s">
        <v>488</v>
      </c>
      <c r="B439" s="106" t="s">
        <v>1097</v>
      </c>
      <c r="C439" s="99" t="s">
        <v>1098</v>
      </c>
      <c r="D439" s="76">
        <v>1</v>
      </c>
      <c r="E439" s="108">
        <v>475</v>
      </c>
      <c r="F439" s="72">
        <v>495</v>
      </c>
      <c r="G439" s="61" t="s">
        <v>1099</v>
      </c>
      <c r="H439" s="109">
        <f>1.18*0.59*0.46</f>
        <v>0.32025199999999998</v>
      </c>
      <c r="I439" s="63" t="s">
        <v>1100</v>
      </c>
      <c r="J439" s="112" t="s">
        <v>1101</v>
      </c>
      <c r="K439" s="44" t="s">
        <v>307</v>
      </c>
      <c r="L439" s="32" t="s">
        <v>308</v>
      </c>
      <c r="M439" s="67"/>
      <c r="N439" s="118"/>
    </row>
    <row r="440" spans="1:14" s="4" customFormat="1" ht="150" customHeight="1">
      <c r="A440" s="105" t="s">
        <v>488</v>
      </c>
      <c r="B440" s="106" t="s">
        <v>1097</v>
      </c>
      <c r="C440" s="99" t="s">
        <v>1098</v>
      </c>
      <c r="D440" s="76">
        <v>1</v>
      </c>
      <c r="E440" s="108">
        <v>475</v>
      </c>
      <c r="F440" s="72">
        <v>495</v>
      </c>
      <c r="G440" s="61" t="s">
        <v>1099</v>
      </c>
      <c r="H440" s="109">
        <f>1.18*0.59*0.46</f>
        <v>0.32025199999999998</v>
      </c>
      <c r="I440" s="63" t="s">
        <v>1100</v>
      </c>
      <c r="J440" s="112" t="s">
        <v>1101</v>
      </c>
      <c r="K440" s="44" t="s">
        <v>307</v>
      </c>
      <c r="L440" s="32" t="s">
        <v>308</v>
      </c>
      <c r="M440" s="67"/>
      <c r="N440" s="118"/>
    </row>
    <row r="441" spans="1:14" s="4" customFormat="1" ht="150" customHeight="1">
      <c r="A441" s="105" t="s">
        <v>523</v>
      </c>
      <c r="B441" s="106" t="s">
        <v>1102</v>
      </c>
      <c r="C441" s="99" t="s">
        <v>1103</v>
      </c>
      <c r="D441" s="76">
        <v>1</v>
      </c>
      <c r="E441" s="129">
        <v>425</v>
      </c>
      <c r="F441" s="129">
        <v>445</v>
      </c>
      <c r="G441" s="130" t="s">
        <v>1104</v>
      </c>
      <c r="H441" s="109">
        <f t="shared" ref="H441:H446" si="73">1.2*0.645*0.5</f>
        <v>0.38700000000000001</v>
      </c>
      <c r="I441" s="63" t="s">
        <v>1105</v>
      </c>
      <c r="J441" s="112" t="s">
        <v>1106</v>
      </c>
      <c r="K441" s="44" t="s">
        <v>307</v>
      </c>
      <c r="L441" s="32" t="s">
        <v>308</v>
      </c>
      <c r="M441" s="67" t="s">
        <v>1107</v>
      </c>
      <c r="N441" s="118"/>
    </row>
    <row r="442" spans="1:14" s="4" customFormat="1" ht="150" customHeight="1">
      <c r="A442" s="105" t="s">
        <v>523</v>
      </c>
      <c r="B442" s="106" t="s">
        <v>1102</v>
      </c>
      <c r="C442" s="99" t="s">
        <v>1103</v>
      </c>
      <c r="D442" s="76">
        <v>1</v>
      </c>
      <c r="E442" s="129">
        <v>425</v>
      </c>
      <c r="F442" s="129">
        <v>445</v>
      </c>
      <c r="G442" s="130" t="s">
        <v>1104</v>
      </c>
      <c r="H442" s="109">
        <f t="shared" si="73"/>
        <v>0.38700000000000001</v>
      </c>
      <c r="I442" s="63" t="s">
        <v>1105</v>
      </c>
      <c r="J442" s="112" t="s">
        <v>1106</v>
      </c>
      <c r="K442" s="44" t="s">
        <v>307</v>
      </c>
      <c r="L442" s="32" t="s">
        <v>308</v>
      </c>
      <c r="M442" s="67" t="s">
        <v>1107</v>
      </c>
      <c r="N442" s="118"/>
    </row>
    <row r="443" spans="1:14" s="4" customFormat="1" ht="150" customHeight="1">
      <c r="A443" s="105" t="s">
        <v>523</v>
      </c>
      <c r="B443" s="106" t="s">
        <v>1102</v>
      </c>
      <c r="C443" s="99" t="s">
        <v>1103</v>
      </c>
      <c r="D443" s="76">
        <v>1</v>
      </c>
      <c r="E443" s="129">
        <v>425</v>
      </c>
      <c r="F443" s="129">
        <v>445</v>
      </c>
      <c r="G443" s="130" t="s">
        <v>1104</v>
      </c>
      <c r="H443" s="109">
        <f t="shared" si="73"/>
        <v>0.38700000000000001</v>
      </c>
      <c r="I443" s="63" t="s">
        <v>1105</v>
      </c>
      <c r="J443" s="112" t="s">
        <v>1106</v>
      </c>
      <c r="K443" s="44" t="s">
        <v>307</v>
      </c>
      <c r="L443" s="32" t="s">
        <v>308</v>
      </c>
      <c r="M443" s="67" t="s">
        <v>1107</v>
      </c>
      <c r="N443" s="118"/>
    </row>
    <row r="444" spans="1:14" s="4" customFormat="1" ht="150" customHeight="1">
      <c r="A444" s="105" t="s">
        <v>523</v>
      </c>
      <c r="B444" s="106" t="s">
        <v>1108</v>
      </c>
      <c r="C444" s="99" t="s">
        <v>1109</v>
      </c>
      <c r="D444" s="76">
        <v>1</v>
      </c>
      <c r="E444" s="129">
        <v>480</v>
      </c>
      <c r="F444" s="129">
        <v>500</v>
      </c>
      <c r="G444" s="130" t="s">
        <v>1104</v>
      </c>
      <c r="H444" s="109">
        <f t="shared" si="73"/>
        <v>0.38700000000000001</v>
      </c>
      <c r="I444" s="63" t="s">
        <v>1105</v>
      </c>
      <c r="J444" s="112" t="s">
        <v>1106</v>
      </c>
      <c r="K444" s="44" t="s">
        <v>307</v>
      </c>
      <c r="L444" s="32" t="s">
        <v>308</v>
      </c>
      <c r="M444" s="67" t="s">
        <v>1107</v>
      </c>
      <c r="N444" s="118"/>
    </row>
    <row r="445" spans="1:14" s="4" customFormat="1" ht="150" customHeight="1">
      <c r="A445" s="105" t="s">
        <v>523</v>
      </c>
      <c r="B445" s="106" t="s">
        <v>1108</v>
      </c>
      <c r="C445" s="99" t="s">
        <v>1109</v>
      </c>
      <c r="D445" s="76">
        <v>1</v>
      </c>
      <c r="E445" s="129">
        <v>480</v>
      </c>
      <c r="F445" s="129">
        <v>500</v>
      </c>
      <c r="G445" s="130" t="s">
        <v>1104</v>
      </c>
      <c r="H445" s="109">
        <f t="shared" si="73"/>
        <v>0.38700000000000001</v>
      </c>
      <c r="I445" s="63" t="s">
        <v>1105</v>
      </c>
      <c r="J445" s="112" t="s">
        <v>1106</v>
      </c>
      <c r="K445" s="44" t="s">
        <v>307</v>
      </c>
      <c r="L445" s="32" t="s">
        <v>308</v>
      </c>
      <c r="M445" s="67" t="s">
        <v>1107</v>
      </c>
      <c r="N445" s="118"/>
    </row>
    <row r="446" spans="1:14" s="4" customFormat="1" ht="150" customHeight="1">
      <c r="A446" s="105" t="s">
        <v>523</v>
      </c>
      <c r="B446" s="106" t="s">
        <v>1110</v>
      </c>
      <c r="C446" s="99" t="s">
        <v>1111</v>
      </c>
      <c r="D446" s="76">
        <v>1</v>
      </c>
      <c r="E446" s="129">
        <v>480</v>
      </c>
      <c r="F446" s="129">
        <v>500</v>
      </c>
      <c r="G446" s="130" t="s">
        <v>1104</v>
      </c>
      <c r="H446" s="109">
        <f t="shared" si="73"/>
        <v>0.38700000000000001</v>
      </c>
      <c r="I446" s="63" t="s">
        <v>1105</v>
      </c>
      <c r="J446" s="112" t="s">
        <v>1106</v>
      </c>
      <c r="K446" s="44" t="s">
        <v>307</v>
      </c>
      <c r="L446" s="32" t="s">
        <v>308</v>
      </c>
      <c r="M446" s="67" t="s">
        <v>1107</v>
      </c>
      <c r="N446" s="118"/>
    </row>
    <row r="447" spans="1:14" s="4" customFormat="1" ht="150" customHeight="1">
      <c r="A447" s="105" t="s">
        <v>523</v>
      </c>
      <c r="B447" s="106" t="s">
        <v>1112</v>
      </c>
      <c r="C447" s="99" t="s">
        <v>1113</v>
      </c>
      <c r="D447" s="76">
        <v>1</v>
      </c>
      <c r="E447" s="129">
        <v>405</v>
      </c>
      <c r="F447" s="129">
        <v>420</v>
      </c>
      <c r="G447" s="130" t="s">
        <v>1114</v>
      </c>
      <c r="H447" s="109">
        <f t="shared" ref="H447:H452" si="74">1.15*0.58*0.315</f>
        <v>0.21010499999999999</v>
      </c>
      <c r="I447" s="63" t="s">
        <v>1115</v>
      </c>
      <c r="J447" s="112" t="s">
        <v>1116</v>
      </c>
      <c r="K447" s="44" t="s">
        <v>307</v>
      </c>
      <c r="L447" s="32" t="s">
        <v>308</v>
      </c>
      <c r="M447" s="67" t="s">
        <v>1117</v>
      </c>
      <c r="N447" s="118"/>
    </row>
    <row r="448" spans="1:14" s="4" customFormat="1" ht="150" customHeight="1">
      <c r="A448" s="105" t="s">
        <v>523</v>
      </c>
      <c r="B448" s="106" t="s">
        <v>1118</v>
      </c>
      <c r="C448" s="99" t="s">
        <v>1113</v>
      </c>
      <c r="D448" s="76">
        <v>1</v>
      </c>
      <c r="E448" s="129">
        <v>435</v>
      </c>
      <c r="F448" s="129">
        <v>450</v>
      </c>
      <c r="G448" s="130" t="s">
        <v>1114</v>
      </c>
      <c r="H448" s="109">
        <f t="shared" si="74"/>
        <v>0.21010499999999999</v>
      </c>
      <c r="I448" s="63" t="s">
        <v>1115</v>
      </c>
      <c r="J448" s="112" t="s">
        <v>1119</v>
      </c>
      <c r="K448" s="44" t="s">
        <v>307</v>
      </c>
      <c r="L448" s="32" t="s">
        <v>308</v>
      </c>
      <c r="M448" s="67" t="s">
        <v>1117</v>
      </c>
      <c r="N448" s="118"/>
    </row>
    <row r="449" spans="1:14" s="4" customFormat="1" ht="150" customHeight="1">
      <c r="A449" s="105" t="s">
        <v>523</v>
      </c>
      <c r="B449" s="106" t="s">
        <v>1118</v>
      </c>
      <c r="C449" s="99" t="s">
        <v>1113</v>
      </c>
      <c r="D449" s="76">
        <v>1</v>
      </c>
      <c r="E449" s="129">
        <v>435</v>
      </c>
      <c r="F449" s="129">
        <v>450</v>
      </c>
      <c r="G449" s="130" t="s">
        <v>1114</v>
      </c>
      <c r="H449" s="109">
        <f t="shared" si="74"/>
        <v>0.21010499999999999</v>
      </c>
      <c r="I449" s="63" t="s">
        <v>1115</v>
      </c>
      <c r="J449" s="112" t="s">
        <v>1119</v>
      </c>
      <c r="K449" s="44" t="s">
        <v>307</v>
      </c>
      <c r="L449" s="32" t="s">
        <v>308</v>
      </c>
      <c r="M449" s="67" t="s">
        <v>1117</v>
      </c>
      <c r="N449" s="118"/>
    </row>
    <row r="450" spans="1:14" s="4" customFormat="1" ht="150" customHeight="1">
      <c r="A450" s="105" t="s">
        <v>523</v>
      </c>
      <c r="B450" s="106" t="s">
        <v>1120</v>
      </c>
      <c r="C450" s="99" t="s">
        <v>1121</v>
      </c>
      <c r="D450" s="76">
        <v>1</v>
      </c>
      <c r="E450" s="129">
        <v>460</v>
      </c>
      <c r="F450" s="129">
        <v>475</v>
      </c>
      <c r="G450" s="130" t="s">
        <v>1114</v>
      </c>
      <c r="H450" s="109">
        <f t="shared" si="74"/>
        <v>0.21010499999999999</v>
      </c>
      <c r="I450" s="63" t="s">
        <v>1115</v>
      </c>
      <c r="J450" s="112" t="s">
        <v>1116</v>
      </c>
      <c r="K450" s="44" t="s">
        <v>307</v>
      </c>
      <c r="L450" s="32" t="s">
        <v>308</v>
      </c>
      <c r="M450" s="67" t="s">
        <v>1117</v>
      </c>
      <c r="N450" s="118"/>
    </row>
    <row r="451" spans="1:14" s="4" customFormat="1" ht="150" customHeight="1">
      <c r="A451" s="105" t="s">
        <v>523</v>
      </c>
      <c r="B451" s="106" t="s">
        <v>1122</v>
      </c>
      <c r="C451" s="99" t="s">
        <v>1121</v>
      </c>
      <c r="D451" s="76">
        <v>1</v>
      </c>
      <c r="E451" s="129">
        <v>490</v>
      </c>
      <c r="F451" s="129">
        <v>510</v>
      </c>
      <c r="G451" s="130" t="s">
        <v>1114</v>
      </c>
      <c r="H451" s="109">
        <f t="shared" si="74"/>
        <v>0.21010499999999999</v>
      </c>
      <c r="I451" s="63" t="s">
        <v>1115</v>
      </c>
      <c r="J451" s="112" t="s">
        <v>1119</v>
      </c>
      <c r="K451" s="44" t="s">
        <v>307</v>
      </c>
      <c r="L451" s="32" t="s">
        <v>308</v>
      </c>
      <c r="M451" s="67" t="s">
        <v>1117</v>
      </c>
      <c r="N451" s="118"/>
    </row>
    <row r="452" spans="1:14" s="4" customFormat="1" ht="150" customHeight="1">
      <c r="A452" s="105" t="s">
        <v>523</v>
      </c>
      <c r="B452" s="106" t="s">
        <v>1122</v>
      </c>
      <c r="C452" s="99" t="s">
        <v>1121</v>
      </c>
      <c r="D452" s="76">
        <v>1</v>
      </c>
      <c r="E452" s="129">
        <v>490</v>
      </c>
      <c r="F452" s="129">
        <v>510</v>
      </c>
      <c r="G452" s="130" t="s">
        <v>1114</v>
      </c>
      <c r="H452" s="109">
        <f t="shared" si="74"/>
        <v>0.21010499999999999</v>
      </c>
      <c r="I452" s="63" t="s">
        <v>1115</v>
      </c>
      <c r="J452" s="112" t="s">
        <v>1119</v>
      </c>
      <c r="K452" s="44" t="s">
        <v>307</v>
      </c>
      <c r="L452" s="32" t="s">
        <v>308</v>
      </c>
      <c r="M452" s="67" t="s">
        <v>1117</v>
      </c>
      <c r="N452" s="118"/>
    </row>
    <row r="453" spans="1:14" s="4" customFormat="1" ht="150" customHeight="1">
      <c r="A453" s="117" t="s">
        <v>533</v>
      </c>
      <c r="B453" s="74" t="s">
        <v>1123</v>
      </c>
      <c r="C453" s="75" t="s">
        <v>1124</v>
      </c>
      <c r="D453" s="76">
        <v>1</v>
      </c>
      <c r="E453" s="129">
        <v>595</v>
      </c>
      <c r="F453" s="129">
        <v>620</v>
      </c>
      <c r="G453" s="130" t="s">
        <v>1125</v>
      </c>
      <c r="H453" s="109">
        <f t="shared" ref="H453:H457" si="75">1.38*0.67*0.44</f>
        <v>0.40682400000000002</v>
      </c>
      <c r="I453" s="63" t="s">
        <v>1126</v>
      </c>
      <c r="J453" s="131" t="s">
        <v>1127</v>
      </c>
      <c r="K453" s="44" t="s">
        <v>307</v>
      </c>
      <c r="L453" s="32" t="s">
        <v>308</v>
      </c>
      <c r="M453" s="116" t="s">
        <v>1128</v>
      </c>
      <c r="N453" s="118" t="s">
        <v>540</v>
      </c>
    </row>
    <row r="454" spans="1:14" s="4" customFormat="1" ht="150" customHeight="1">
      <c r="A454" s="117" t="s">
        <v>533</v>
      </c>
      <c r="B454" s="74" t="s">
        <v>1129</v>
      </c>
      <c r="C454" s="75" t="s">
        <v>1130</v>
      </c>
      <c r="D454" s="76">
        <v>1</v>
      </c>
      <c r="E454" s="129">
        <v>670</v>
      </c>
      <c r="F454" s="129">
        <v>695</v>
      </c>
      <c r="G454" s="130" t="s">
        <v>1125</v>
      </c>
      <c r="H454" s="109">
        <f t="shared" si="75"/>
        <v>0.40682400000000002</v>
      </c>
      <c r="I454" s="63" t="s">
        <v>1126</v>
      </c>
      <c r="J454" s="131" t="s">
        <v>1127</v>
      </c>
      <c r="K454" s="44" t="s">
        <v>307</v>
      </c>
      <c r="L454" s="32" t="s">
        <v>308</v>
      </c>
      <c r="M454" s="116" t="s">
        <v>1128</v>
      </c>
      <c r="N454" s="118" t="s">
        <v>540</v>
      </c>
    </row>
    <row r="455" spans="1:14" s="4" customFormat="1" ht="150" customHeight="1">
      <c r="A455" s="117" t="s">
        <v>533</v>
      </c>
      <c r="B455" s="74" t="s">
        <v>1131</v>
      </c>
      <c r="C455" s="75" t="s">
        <v>1130</v>
      </c>
      <c r="D455" s="76">
        <v>1</v>
      </c>
      <c r="E455" s="129">
        <v>705</v>
      </c>
      <c r="F455" s="129">
        <v>730</v>
      </c>
      <c r="G455" s="130" t="s">
        <v>1125</v>
      </c>
      <c r="H455" s="109">
        <f t="shared" si="75"/>
        <v>0.40682400000000002</v>
      </c>
      <c r="I455" s="63" t="s">
        <v>1126</v>
      </c>
      <c r="J455" s="112" t="s">
        <v>1132</v>
      </c>
      <c r="K455" s="44" t="s">
        <v>307</v>
      </c>
      <c r="L455" s="32" t="s">
        <v>308</v>
      </c>
      <c r="M455" s="116" t="s">
        <v>1133</v>
      </c>
      <c r="N455" s="118" t="s">
        <v>540</v>
      </c>
    </row>
    <row r="456" spans="1:14" s="4" customFormat="1" ht="150" customHeight="1">
      <c r="A456" s="117" t="s">
        <v>533</v>
      </c>
      <c r="B456" s="74" t="s">
        <v>1134</v>
      </c>
      <c r="C456" s="75" t="s">
        <v>1130</v>
      </c>
      <c r="D456" s="76">
        <v>1</v>
      </c>
      <c r="E456" s="129">
        <v>745</v>
      </c>
      <c r="F456" s="129">
        <v>770</v>
      </c>
      <c r="G456" s="130" t="s">
        <v>1125</v>
      </c>
      <c r="H456" s="109">
        <f t="shared" si="75"/>
        <v>0.40682400000000002</v>
      </c>
      <c r="I456" s="63" t="s">
        <v>1126</v>
      </c>
      <c r="J456" s="112" t="s">
        <v>1135</v>
      </c>
      <c r="K456" s="44" t="s">
        <v>307</v>
      </c>
      <c r="L456" s="32" t="s">
        <v>308</v>
      </c>
      <c r="M456" s="67" t="s">
        <v>1128</v>
      </c>
      <c r="N456" s="118" t="s">
        <v>540</v>
      </c>
    </row>
    <row r="457" spans="1:14" s="4" customFormat="1" ht="150" customHeight="1">
      <c r="A457" s="117" t="s">
        <v>533</v>
      </c>
      <c r="B457" s="74" t="s">
        <v>1136</v>
      </c>
      <c r="C457" s="75" t="s">
        <v>1130</v>
      </c>
      <c r="D457" s="76">
        <v>1</v>
      </c>
      <c r="E457" s="129">
        <v>775</v>
      </c>
      <c r="F457" s="129">
        <v>800</v>
      </c>
      <c r="G457" s="130" t="s">
        <v>1125</v>
      </c>
      <c r="H457" s="109">
        <f t="shared" si="75"/>
        <v>0.40682400000000002</v>
      </c>
      <c r="I457" s="63" t="s">
        <v>1126</v>
      </c>
      <c r="J457" s="112" t="s">
        <v>1132</v>
      </c>
      <c r="K457" s="44" t="s">
        <v>307</v>
      </c>
      <c r="L457" s="32" t="s">
        <v>308</v>
      </c>
      <c r="M457" s="67" t="s">
        <v>1128</v>
      </c>
      <c r="N457" s="118" t="s">
        <v>540</v>
      </c>
    </row>
    <row r="458" spans="1:14" s="4" customFormat="1" ht="150" customHeight="1">
      <c r="A458" s="117" t="s">
        <v>533</v>
      </c>
      <c r="B458" s="74" t="s">
        <v>1137</v>
      </c>
      <c r="C458" s="132" t="s">
        <v>1138</v>
      </c>
      <c r="D458" s="76">
        <v>1</v>
      </c>
      <c r="E458" s="129">
        <v>550</v>
      </c>
      <c r="F458" s="129">
        <v>580</v>
      </c>
      <c r="G458" s="130" t="s">
        <v>1139</v>
      </c>
      <c r="H458" s="109">
        <f t="shared" ref="H458:H462" si="76">1.24*0.76*0.55</f>
        <v>0.51832</v>
      </c>
      <c r="I458" s="63" t="s">
        <v>1140</v>
      </c>
      <c r="J458" s="112" t="s">
        <v>1141</v>
      </c>
      <c r="K458" s="44" t="s">
        <v>307</v>
      </c>
      <c r="L458" s="32" t="s">
        <v>308</v>
      </c>
      <c r="M458" s="67" t="s">
        <v>1142</v>
      </c>
      <c r="N458" s="118" t="s">
        <v>540</v>
      </c>
    </row>
    <row r="459" spans="1:14" s="4" customFormat="1" ht="150" customHeight="1">
      <c r="A459" s="117" t="s">
        <v>533</v>
      </c>
      <c r="B459" s="74" t="s">
        <v>1143</v>
      </c>
      <c r="C459" s="132" t="s">
        <v>1138</v>
      </c>
      <c r="D459" s="76">
        <v>1</v>
      </c>
      <c r="E459" s="129">
        <v>580</v>
      </c>
      <c r="F459" s="129">
        <v>610</v>
      </c>
      <c r="G459" s="130" t="s">
        <v>1139</v>
      </c>
      <c r="H459" s="109">
        <f t="shared" si="76"/>
        <v>0.51832</v>
      </c>
      <c r="I459" s="63" t="s">
        <v>1140</v>
      </c>
      <c r="J459" s="112" t="s">
        <v>1144</v>
      </c>
      <c r="K459" s="44" t="s">
        <v>307</v>
      </c>
      <c r="L459" s="32" t="s">
        <v>308</v>
      </c>
      <c r="M459" s="67" t="s">
        <v>1142</v>
      </c>
      <c r="N459" s="118" t="s">
        <v>540</v>
      </c>
    </row>
    <row r="460" spans="1:14" s="4" customFormat="1" ht="150" customHeight="1">
      <c r="A460" s="117" t="s">
        <v>533</v>
      </c>
      <c r="B460" s="74" t="s">
        <v>1143</v>
      </c>
      <c r="C460" s="132" t="s">
        <v>1138</v>
      </c>
      <c r="D460" s="76">
        <v>1</v>
      </c>
      <c r="E460" s="129">
        <v>580</v>
      </c>
      <c r="F460" s="129">
        <v>610</v>
      </c>
      <c r="G460" s="130" t="s">
        <v>1139</v>
      </c>
      <c r="H460" s="109">
        <f t="shared" si="76"/>
        <v>0.51832</v>
      </c>
      <c r="I460" s="63" t="s">
        <v>1140</v>
      </c>
      <c r="J460" s="112" t="s">
        <v>1144</v>
      </c>
      <c r="K460" s="44" t="s">
        <v>307</v>
      </c>
      <c r="L460" s="32" t="s">
        <v>308</v>
      </c>
      <c r="M460" s="67" t="s">
        <v>1142</v>
      </c>
      <c r="N460" s="118" t="s">
        <v>540</v>
      </c>
    </row>
    <row r="461" spans="1:14" s="4" customFormat="1" ht="150" customHeight="1">
      <c r="A461" s="117" t="s">
        <v>533</v>
      </c>
      <c r="B461" s="74" t="s">
        <v>1145</v>
      </c>
      <c r="C461" s="99" t="s">
        <v>1146</v>
      </c>
      <c r="D461" s="76">
        <v>1</v>
      </c>
      <c r="E461" s="129">
        <v>610</v>
      </c>
      <c r="F461" s="129">
        <v>640</v>
      </c>
      <c r="G461" s="130" t="s">
        <v>1139</v>
      </c>
      <c r="H461" s="109">
        <f t="shared" si="76"/>
        <v>0.51832</v>
      </c>
      <c r="I461" s="63" t="s">
        <v>1140</v>
      </c>
      <c r="J461" s="112" t="s">
        <v>1141</v>
      </c>
      <c r="K461" s="44" t="s">
        <v>307</v>
      </c>
      <c r="L461" s="32" t="s">
        <v>308</v>
      </c>
      <c r="M461" s="67" t="s">
        <v>1142</v>
      </c>
      <c r="N461" s="118" t="s">
        <v>540</v>
      </c>
    </row>
    <row r="462" spans="1:14" s="4" customFormat="1" ht="150" customHeight="1">
      <c r="A462" s="117" t="s">
        <v>533</v>
      </c>
      <c r="B462" s="74" t="s">
        <v>1147</v>
      </c>
      <c r="C462" s="99" t="s">
        <v>1146</v>
      </c>
      <c r="D462" s="76">
        <v>1</v>
      </c>
      <c r="E462" s="129">
        <v>640</v>
      </c>
      <c r="F462" s="129">
        <v>670</v>
      </c>
      <c r="G462" s="130" t="s">
        <v>1139</v>
      </c>
      <c r="H462" s="109">
        <f t="shared" si="76"/>
        <v>0.51832</v>
      </c>
      <c r="I462" s="63" t="s">
        <v>1140</v>
      </c>
      <c r="J462" s="112" t="s">
        <v>1144</v>
      </c>
      <c r="K462" s="44" t="s">
        <v>307</v>
      </c>
      <c r="L462" s="32" t="s">
        <v>308</v>
      </c>
      <c r="M462" s="67" t="s">
        <v>1142</v>
      </c>
      <c r="N462" s="118" t="s">
        <v>540</v>
      </c>
    </row>
    <row r="463" spans="1:14" s="4" customFormat="1" ht="150" customHeight="1">
      <c r="A463" s="105" t="s">
        <v>533</v>
      </c>
      <c r="B463" s="74" t="s">
        <v>1148</v>
      </c>
      <c r="C463" s="75" t="s">
        <v>1149</v>
      </c>
      <c r="D463" s="76">
        <v>1</v>
      </c>
      <c r="E463" s="129">
        <v>330</v>
      </c>
      <c r="F463" s="129">
        <v>351</v>
      </c>
      <c r="G463" s="130" t="s">
        <v>1150</v>
      </c>
      <c r="H463" s="133">
        <f t="shared" ref="H463:H470" si="77">1.22*0.665*0.43</f>
        <v>0.34885899999999997</v>
      </c>
      <c r="I463" s="63" t="s">
        <v>1151</v>
      </c>
      <c r="J463" s="131" t="s">
        <v>1152</v>
      </c>
      <c r="K463" s="44" t="s">
        <v>307</v>
      </c>
      <c r="L463" s="32" t="s">
        <v>308</v>
      </c>
      <c r="M463" s="67" t="s">
        <v>1153</v>
      </c>
      <c r="N463" s="128" t="s">
        <v>540</v>
      </c>
    </row>
    <row r="464" spans="1:14" s="4" customFormat="1" ht="150" customHeight="1">
      <c r="A464" s="105" t="s">
        <v>533</v>
      </c>
      <c r="B464" s="74" t="s">
        <v>1154</v>
      </c>
      <c r="C464" s="75" t="s">
        <v>1149</v>
      </c>
      <c r="D464" s="76">
        <v>1</v>
      </c>
      <c r="E464" s="129">
        <v>358</v>
      </c>
      <c r="F464" s="129">
        <v>379</v>
      </c>
      <c r="G464" s="130" t="s">
        <v>1150</v>
      </c>
      <c r="H464" s="133">
        <f t="shared" si="77"/>
        <v>0.34885899999999997</v>
      </c>
      <c r="I464" s="63" t="s">
        <v>1155</v>
      </c>
      <c r="J464" s="131" t="s">
        <v>1156</v>
      </c>
      <c r="K464" s="44" t="s">
        <v>307</v>
      </c>
      <c r="L464" s="32" t="s">
        <v>308</v>
      </c>
      <c r="M464" s="67" t="s">
        <v>1153</v>
      </c>
      <c r="N464" s="128" t="s">
        <v>540</v>
      </c>
    </row>
    <row r="465" spans="1:14" s="4" customFormat="1" ht="150" customHeight="1">
      <c r="A465" s="105" t="s">
        <v>533</v>
      </c>
      <c r="B465" s="74" t="s">
        <v>1154</v>
      </c>
      <c r="C465" s="75" t="s">
        <v>1149</v>
      </c>
      <c r="D465" s="76">
        <v>1</v>
      </c>
      <c r="E465" s="129">
        <v>358</v>
      </c>
      <c r="F465" s="129">
        <v>379</v>
      </c>
      <c r="G465" s="130" t="s">
        <v>1150</v>
      </c>
      <c r="H465" s="133">
        <f t="shared" si="77"/>
        <v>0.34885899999999997</v>
      </c>
      <c r="I465" s="63" t="s">
        <v>1155</v>
      </c>
      <c r="J465" s="131" t="s">
        <v>1156</v>
      </c>
      <c r="K465" s="44" t="s">
        <v>307</v>
      </c>
      <c r="L465" s="32" t="s">
        <v>308</v>
      </c>
      <c r="M465" s="67" t="s">
        <v>1153</v>
      </c>
      <c r="N465" s="128" t="s">
        <v>540</v>
      </c>
    </row>
    <row r="466" spans="1:14" s="4" customFormat="1" ht="150" customHeight="1">
      <c r="A466" s="105" t="s">
        <v>533</v>
      </c>
      <c r="B466" s="74" t="s">
        <v>1157</v>
      </c>
      <c r="C466" s="75" t="s">
        <v>1158</v>
      </c>
      <c r="D466" s="76">
        <v>1</v>
      </c>
      <c r="E466" s="129">
        <v>385</v>
      </c>
      <c r="F466" s="129">
        <v>406</v>
      </c>
      <c r="G466" s="130" t="s">
        <v>1150</v>
      </c>
      <c r="H466" s="133">
        <f t="shared" si="77"/>
        <v>0.34885899999999997</v>
      </c>
      <c r="I466" s="63" t="s">
        <v>1151</v>
      </c>
      <c r="J466" s="131" t="s">
        <v>1159</v>
      </c>
      <c r="K466" s="44" t="s">
        <v>307</v>
      </c>
      <c r="L466" s="32" t="s">
        <v>308</v>
      </c>
      <c r="M466" s="67" t="s">
        <v>1153</v>
      </c>
      <c r="N466" s="128" t="s">
        <v>540</v>
      </c>
    </row>
    <row r="467" spans="1:14" s="4" customFormat="1" ht="150" customHeight="1">
      <c r="A467" s="105" t="s">
        <v>533</v>
      </c>
      <c r="B467" s="74" t="s">
        <v>1157</v>
      </c>
      <c r="C467" s="75" t="s">
        <v>1158</v>
      </c>
      <c r="D467" s="76">
        <v>1</v>
      </c>
      <c r="E467" s="129">
        <v>385</v>
      </c>
      <c r="F467" s="129">
        <v>406</v>
      </c>
      <c r="G467" s="130" t="s">
        <v>1150</v>
      </c>
      <c r="H467" s="133">
        <f t="shared" si="77"/>
        <v>0.34885899999999997</v>
      </c>
      <c r="I467" s="63" t="s">
        <v>1151</v>
      </c>
      <c r="J467" s="131" t="s">
        <v>1159</v>
      </c>
      <c r="K467" s="44" t="s">
        <v>307</v>
      </c>
      <c r="L467" s="32" t="s">
        <v>308</v>
      </c>
      <c r="M467" s="67" t="s">
        <v>1153</v>
      </c>
      <c r="N467" s="128" t="s">
        <v>540</v>
      </c>
    </row>
    <row r="468" spans="1:14" s="4" customFormat="1" ht="150" customHeight="1">
      <c r="A468" s="105" t="s">
        <v>533</v>
      </c>
      <c r="B468" s="74" t="s">
        <v>1160</v>
      </c>
      <c r="C468" s="75" t="s">
        <v>1158</v>
      </c>
      <c r="D468" s="76">
        <v>1</v>
      </c>
      <c r="E468" s="129">
        <v>415</v>
      </c>
      <c r="F468" s="129">
        <v>436</v>
      </c>
      <c r="G468" s="130" t="s">
        <v>1150</v>
      </c>
      <c r="H468" s="133">
        <f t="shared" si="77"/>
        <v>0.34885899999999997</v>
      </c>
      <c r="I468" s="63" t="s">
        <v>1151</v>
      </c>
      <c r="J468" s="110" t="s">
        <v>1161</v>
      </c>
      <c r="K468" s="44" t="s">
        <v>307</v>
      </c>
      <c r="L468" s="32" t="s">
        <v>308</v>
      </c>
      <c r="M468" s="67" t="s">
        <v>1153</v>
      </c>
      <c r="N468" s="128" t="s">
        <v>540</v>
      </c>
    </row>
    <row r="469" spans="1:14" s="4" customFormat="1" ht="150" customHeight="1">
      <c r="A469" s="105" t="s">
        <v>533</v>
      </c>
      <c r="B469" s="74" t="s">
        <v>1160</v>
      </c>
      <c r="C469" s="75" t="s">
        <v>1158</v>
      </c>
      <c r="D469" s="76">
        <v>1</v>
      </c>
      <c r="E469" s="129">
        <v>415</v>
      </c>
      <c r="F469" s="129">
        <v>436</v>
      </c>
      <c r="G469" s="130" t="s">
        <v>1150</v>
      </c>
      <c r="H469" s="133">
        <v>0.34885899999999997</v>
      </c>
      <c r="I469" s="63" t="s">
        <v>1151</v>
      </c>
      <c r="J469" s="110" t="s">
        <v>1161</v>
      </c>
      <c r="K469" s="44" t="s">
        <v>307</v>
      </c>
      <c r="L469" s="32" t="s">
        <v>308</v>
      </c>
      <c r="M469" s="67" t="s">
        <v>1153</v>
      </c>
      <c r="N469" s="128" t="s">
        <v>540</v>
      </c>
    </row>
    <row r="470" spans="1:14" s="4" customFormat="1" ht="150" customHeight="1">
      <c r="A470" s="105" t="s">
        <v>533</v>
      </c>
      <c r="B470" s="74" t="s">
        <v>1160</v>
      </c>
      <c r="C470" s="75" t="s">
        <v>1158</v>
      </c>
      <c r="D470" s="76">
        <v>1</v>
      </c>
      <c r="E470" s="129">
        <v>415</v>
      </c>
      <c r="F470" s="129">
        <v>436</v>
      </c>
      <c r="G470" s="130" t="s">
        <v>1150</v>
      </c>
      <c r="H470" s="133">
        <v>0.34885899999999997</v>
      </c>
      <c r="I470" s="63" t="s">
        <v>1151</v>
      </c>
      <c r="J470" s="110" t="s">
        <v>1161</v>
      </c>
      <c r="K470" s="44" t="s">
        <v>307</v>
      </c>
      <c r="L470" s="32" t="s">
        <v>308</v>
      </c>
      <c r="M470" s="67" t="s">
        <v>1153</v>
      </c>
      <c r="N470" s="128" t="s">
        <v>540</v>
      </c>
    </row>
    <row r="471" spans="1:14" s="4" customFormat="1" ht="150" customHeight="1">
      <c r="A471" s="117" t="s">
        <v>1162</v>
      </c>
      <c r="B471" s="126" t="s">
        <v>1163</v>
      </c>
      <c r="C471" s="99" t="s">
        <v>1164</v>
      </c>
      <c r="D471" s="76">
        <v>1</v>
      </c>
      <c r="E471" s="129">
        <v>458</v>
      </c>
      <c r="F471" s="129">
        <v>478</v>
      </c>
      <c r="G471" s="130" t="s">
        <v>837</v>
      </c>
      <c r="H471" s="109">
        <f t="shared" ref="H471:H480" si="78">1.16*0.63*0.42</f>
        <v>0.30693599999999999</v>
      </c>
      <c r="I471" s="63" t="s">
        <v>1165</v>
      </c>
      <c r="J471" s="112" t="s">
        <v>1166</v>
      </c>
      <c r="K471" s="44" t="s">
        <v>307</v>
      </c>
      <c r="L471" s="32" t="s">
        <v>308</v>
      </c>
      <c r="M471" s="67" t="s">
        <v>1167</v>
      </c>
      <c r="N471" s="118"/>
    </row>
    <row r="472" spans="1:14" s="4" customFormat="1" ht="150" customHeight="1">
      <c r="A472" s="117" t="s">
        <v>1162</v>
      </c>
      <c r="B472" s="126" t="s">
        <v>1168</v>
      </c>
      <c r="C472" s="99" t="s">
        <v>1164</v>
      </c>
      <c r="D472" s="76">
        <v>1</v>
      </c>
      <c r="E472" s="129">
        <v>488</v>
      </c>
      <c r="F472" s="129">
        <v>508</v>
      </c>
      <c r="G472" s="130" t="s">
        <v>837</v>
      </c>
      <c r="H472" s="109">
        <f t="shared" si="78"/>
        <v>0.30693599999999999</v>
      </c>
      <c r="I472" s="63" t="s">
        <v>1165</v>
      </c>
      <c r="J472" s="112" t="s">
        <v>1169</v>
      </c>
      <c r="K472" s="44" t="s">
        <v>307</v>
      </c>
      <c r="L472" s="32" t="s">
        <v>308</v>
      </c>
      <c r="M472" s="67" t="s">
        <v>1167</v>
      </c>
      <c r="N472" s="118"/>
    </row>
    <row r="473" spans="1:14" s="4" customFormat="1" ht="150" customHeight="1">
      <c r="A473" s="117" t="s">
        <v>1162</v>
      </c>
      <c r="B473" s="126" t="s">
        <v>1170</v>
      </c>
      <c r="C473" s="99" t="s">
        <v>1171</v>
      </c>
      <c r="D473" s="76">
        <v>1</v>
      </c>
      <c r="E473" s="129">
        <v>398</v>
      </c>
      <c r="F473" s="129">
        <v>415</v>
      </c>
      <c r="G473" s="130" t="s">
        <v>1172</v>
      </c>
      <c r="H473" s="109">
        <f t="shared" si="78"/>
        <v>0.30693599999999999</v>
      </c>
      <c r="I473" s="63" t="s">
        <v>1165</v>
      </c>
      <c r="J473" s="112" t="s">
        <v>1173</v>
      </c>
      <c r="K473" s="44" t="s">
        <v>307</v>
      </c>
      <c r="L473" s="32" t="s">
        <v>308</v>
      </c>
      <c r="M473" s="67" t="s">
        <v>1167</v>
      </c>
      <c r="N473" s="118"/>
    </row>
    <row r="474" spans="1:14" s="4" customFormat="1" ht="150" customHeight="1">
      <c r="A474" s="117" t="s">
        <v>1162</v>
      </c>
      <c r="B474" s="126" t="s">
        <v>1174</v>
      </c>
      <c r="C474" s="99" t="s">
        <v>1171</v>
      </c>
      <c r="D474" s="76">
        <v>1</v>
      </c>
      <c r="E474" s="129">
        <v>418</v>
      </c>
      <c r="F474" s="129">
        <v>435</v>
      </c>
      <c r="G474" s="130" t="s">
        <v>1172</v>
      </c>
      <c r="H474" s="109">
        <f t="shared" si="78"/>
        <v>0.30693599999999999</v>
      </c>
      <c r="I474" s="63" t="s">
        <v>1165</v>
      </c>
      <c r="J474" s="112" t="s">
        <v>1175</v>
      </c>
      <c r="K474" s="44" t="s">
        <v>307</v>
      </c>
      <c r="L474" s="32" t="s">
        <v>308</v>
      </c>
      <c r="M474" s="67" t="s">
        <v>1176</v>
      </c>
      <c r="N474" s="118"/>
    </row>
    <row r="475" spans="1:14" s="4" customFormat="1" ht="150" customHeight="1">
      <c r="A475" s="117" t="s">
        <v>1162</v>
      </c>
      <c r="B475" s="126" t="s">
        <v>1177</v>
      </c>
      <c r="C475" s="99" t="s">
        <v>1178</v>
      </c>
      <c r="D475" s="76">
        <v>1</v>
      </c>
      <c r="E475" s="129">
        <v>458</v>
      </c>
      <c r="F475" s="129">
        <v>480</v>
      </c>
      <c r="G475" s="130" t="s">
        <v>1172</v>
      </c>
      <c r="H475" s="109">
        <f t="shared" si="78"/>
        <v>0.30693599999999999</v>
      </c>
      <c r="I475" s="63" t="s">
        <v>1165</v>
      </c>
      <c r="J475" s="112" t="s">
        <v>1173</v>
      </c>
      <c r="K475" s="44" t="s">
        <v>307</v>
      </c>
      <c r="L475" s="32" t="s">
        <v>308</v>
      </c>
      <c r="M475" s="67" t="s">
        <v>1167</v>
      </c>
      <c r="N475" s="118"/>
    </row>
    <row r="476" spans="1:14" s="4" customFormat="1" ht="150" customHeight="1">
      <c r="A476" s="117" t="s">
        <v>1162</v>
      </c>
      <c r="B476" s="126" t="s">
        <v>1179</v>
      </c>
      <c r="C476" s="99" t="s">
        <v>1178</v>
      </c>
      <c r="D476" s="76">
        <v>1</v>
      </c>
      <c r="E476" s="129">
        <v>488</v>
      </c>
      <c r="F476" s="129">
        <v>515</v>
      </c>
      <c r="G476" s="130" t="s">
        <v>1172</v>
      </c>
      <c r="H476" s="109">
        <f t="shared" si="78"/>
        <v>0.30693599999999999</v>
      </c>
      <c r="I476" s="63" t="s">
        <v>1165</v>
      </c>
      <c r="J476" s="112" t="s">
        <v>1175</v>
      </c>
      <c r="K476" s="44" t="s">
        <v>307</v>
      </c>
      <c r="L476" s="32" t="s">
        <v>308</v>
      </c>
      <c r="M476" s="67" t="s">
        <v>1176</v>
      </c>
      <c r="N476" s="118"/>
    </row>
    <row r="477" spans="1:14" s="4" customFormat="1" ht="150" customHeight="1">
      <c r="A477" s="117" t="s">
        <v>1162</v>
      </c>
      <c r="B477" s="126" t="s">
        <v>1180</v>
      </c>
      <c r="C477" s="99" t="s">
        <v>1171</v>
      </c>
      <c r="D477" s="76">
        <v>1</v>
      </c>
      <c r="E477" s="129">
        <v>398</v>
      </c>
      <c r="F477" s="129">
        <v>415</v>
      </c>
      <c r="G477" s="130" t="s">
        <v>1172</v>
      </c>
      <c r="H477" s="109">
        <f t="shared" si="78"/>
        <v>0.30693599999999999</v>
      </c>
      <c r="I477" s="63" t="s">
        <v>1165</v>
      </c>
      <c r="J477" s="112" t="s">
        <v>1173</v>
      </c>
      <c r="K477" s="44" t="s">
        <v>307</v>
      </c>
      <c r="L477" s="32" t="s">
        <v>308</v>
      </c>
      <c r="M477" s="67" t="s">
        <v>1167</v>
      </c>
      <c r="N477" s="118"/>
    </row>
    <row r="478" spans="1:14" s="4" customFormat="1" ht="150" customHeight="1">
      <c r="A478" s="117" t="s">
        <v>1162</v>
      </c>
      <c r="B478" s="126" t="s">
        <v>1181</v>
      </c>
      <c r="C478" s="99" t="s">
        <v>1171</v>
      </c>
      <c r="D478" s="76">
        <v>1</v>
      </c>
      <c r="E478" s="129">
        <v>418</v>
      </c>
      <c r="F478" s="129">
        <v>435</v>
      </c>
      <c r="G478" s="130" t="s">
        <v>1172</v>
      </c>
      <c r="H478" s="109">
        <f t="shared" si="78"/>
        <v>0.30693599999999999</v>
      </c>
      <c r="I478" s="63" t="s">
        <v>1165</v>
      </c>
      <c r="J478" s="112" t="s">
        <v>1175</v>
      </c>
      <c r="K478" s="44" t="s">
        <v>307</v>
      </c>
      <c r="L478" s="32" t="s">
        <v>308</v>
      </c>
      <c r="M478" s="67" t="s">
        <v>1176</v>
      </c>
      <c r="N478" s="118"/>
    </row>
    <row r="479" spans="1:14" s="4" customFormat="1" ht="150" customHeight="1">
      <c r="A479" s="117" t="s">
        <v>1162</v>
      </c>
      <c r="B479" s="126" t="s">
        <v>1182</v>
      </c>
      <c r="C479" s="99" t="s">
        <v>1178</v>
      </c>
      <c r="D479" s="76">
        <v>1</v>
      </c>
      <c r="E479" s="129">
        <v>458</v>
      </c>
      <c r="F479" s="129">
        <v>480</v>
      </c>
      <c r="G479" s="130" t="s">
        <v>1172</v>
      </c>
      <c r="H479" s="109">
        <f t="shared" si="78"/>
        <v>0.30693599999999999</v>
      </c>
      <c r="I479" s="63" t="s">
        <v>1165</v>
      </c>
      <c r="J479" s="112" t="s">
        <v>1173</v>
      </c>
      <c r="K479" s="44" t="s">
        <v>307</v>
      </c>
      <c r="L479" s="32" t="s">
        <v>308</v>
      </c>
      <c r="M479" s="67" t="s">
        <v>1167</v>
      </c>
      <c r="N479" s="118"/>
    </row>
    <row r="480" spans="1:14" s="4" customFormat="1" ht="150" customHeight="1">
      <c r="A480" s="117" t="s">
        <v>1162</v>
      </c>
      <c r="B480" s="126" t="s">
        <v>1183</v>
      </c>
      <c r="C480" s="99" t="s">
        <v>1178</v>
      </c>
      <c r="D480" s="76">
        <v>1</v>
      </c>
      <c r="E480" s="129">
        <v>488</v>
      </c>
      <c r="F480" s="129">
        <v>515</v>
      </c>
      <c r="G480" s="130" t="s">
        <v>1172</v>
      </c>
      <c r="H480" s="109">
        <f t="shared" si="78"/>
        <v>0.30693599999999999</v>
      </c>
      <c r="I480" s="63" t="s">
        <v>1165</v>
      </c>
      <c r="J480" s="112" t="s">
        <v>1175</v>
      </c>
      <c r="K480" s="44" t="s">
        <v>307</v>
      </c>
      <c r="L480" s="32" t="s">
        <v>308</v>
      </c>
      <c r="M480" s="67" t="s">
        <v>1176</v>
      </c>
      <c r="N480" s="118"/>
    </row>
    <row r="481" spans="1:14" s="4" customFormat="1" ht="150" customHeight="1">
      <c r="A481" s="117" t="s">
        <v>1162</v>
      </c>
      <c r="B481" s="126" t="s">
        <v>1184</v>
      </c>
      <c r="C481" s="99" t="s">
        <v>1185</v>
      </c>
      <c r="D481" s="76">
        <v>1</v>
      </c>
      <c r="E481" s="129">
        <v>615</v>
      </c>
      <c r="F481" s="129">
        <v>635</v>
      </c>
      <c r="G481" s="130" t="s">
        <v>1186</v>
      </c>
      <c r="H481" s="109">
        <f t="shared" ref="H481:H487" si="79">1.35*0.7*0.35</f>
        <v>0.33074999999999999</v>
      </c>
      <c r="I481" s="63" t="s">
        <v>1187</v>
      </c>
      <c r="J481" s="112" t="s">
        <v>1188</v>
      </c>
      <c r="K481" s="44" t="s">
        <v>307</v>
      </c>
      <c r="L481" s="32" t="s">
        <v>308</v>
      </c>
      <c r="M481" s="67" t="s">
        <v>1189</v>
      </c>
      <c r="N481" s="118"/>
    </row>
    <row r="482" spans="1:14" s="4" customFormat="1" ht="150" customHeight="1">
      <c r="A482" s="117" t="s">
        <v>1162</v>
      </c>
      <c r="B482" s="126" t="s">
        <v>1190</v>
      </c>
      <c r="C482" s="99" t="s">
        <v>1185</v>
      </c>
      <c r="D482" s="76">
        <v>1</v>
      </c>
      <c r="E482" s="129">
        <v>690</v>
      </c>
      <c r="F482" s="129">
        <v>710</v>
      </c>
      <c r="G482" s="130" t="s">
        <v>1186</v>
      </c>
      <c r="H482" s="109">
        <f t="shared" si="79"/>
        <v>0.33074999999999999</v>
      </c>
      <c r="I482" s="63" t="s">
        <v>1187</v>
      </c>
      <c r="J482" s="112" t="s">
        <v>1191</v>
      </c>
      <c r="K482" s="44" t="s">
        <v>307</v>
      </c>
      <c r="L482" s="32" t="s">
        <v>308</v>
      </c>
      <c r="M482" s="67" t="s">
        <v>1189</v>
      </c>
      <c r="N482" s="118"/>
    </row>
    <row r="483" spans="1:14" s="4" customFormat="1" ht="150" customHeight="1">
      <c r="A483" s="117" t="s">
        <v>1162</v>
      </c>
      <c r="B483" s="126" t="s">
        <v>1192</v>
      </c>
      <c r="C483" s="99" t="s">
        <v>1193</v>
      </c>
      <c r="D483" s="76">
        <v>1</v>
      </c>
      <c r="E483" s="129">
        <v>750</v>
      </c>
      <c r="F483" s="129">
        <v>770</v>
      </c>
      <c r="G483" s="130" t="s">
        <v>1186</v>
      </c>
      <c r="H483" s="109">
        <f t="shared" si="79"/>
        <v>0.33074999999999999</v>
      </c>
      <c r="I483" s="63" t="s">
        <v>1187</v>
      </c>
      <c r="J483" s="112" t="s">
        <v>1188</v>
      </c>
      <c r="K483" s="44" t="s">
        <v>307</v>
      </c>
      <c r="L483" s="32" t="s">
        <v>308</v>
      </c>
      <c r="M483" s="67" t="s">
        <v>1189</v>
      </c>
      <c r="N483" s="118"/>
    </row>
    <row r="484" spans="1:14" s="4" customFormat="1" ht="150" customHeight="1">
      <c r="A484" s="117" t="s">
        <v>1162</v>
      </c>
      <c r="B484" s="126" t="s">
        <v>1192</v>
      </c>
      <c r="C484" s="99" t="s">
        <v>1193</v>
      </c>
      <c r="D484" s="76">
        <v>1</v>
      </c>
      <c r="E484" s="129">
        <v>750</v>
      </c>
      <c r="F484" s="129">
        <v>770</v>
      </c>
      <c r="G484" s="130" t="s">
        <v>1186</v>
      </c>
      <c r="H484" s="109">
        <f t="shared" si="79"/>
        <v>0.33074999999999999</v>
      </c>
      <c r="I484" s="63" t="s">
        <v>1187</v>
      </c>
      <c r="J484" s="112" t="s">
        <v>1188</v>
      </c>
      <c r="K484" s="44" t="s">
        <v>307</v>
      </c>
      <c r="L484" s="32" t="s">
        <v>308</v>
      </c>
      <c r="M484" s="67" t="s">
        <v>1189</v>
      </c>
      <c r="N484" s="118"/>
    </row>
    <row r="485" spans="1:14" s="4" customFormat="1" ht="150" customHeight="1">
      <c r="A485" s="117" t="s">
        <v>1162</v>
      </c>
      <c r="B485" s="126" t="s">
        <v>1194</v>
      </c>
      <c r="C485" s="99" t="s">
        <v>1193</v>
      </c>
      <c r="D485" s="76">
        <v>1</v>
      </c>
      <c r="E485" s="129">
        <v>825</v>
      </c>
      <c r="F485" s="129">
        <v>845</v>
      </c>
      <c r="G485" s="130" t="s">
        <v>1186</v>
      </c>
      <c r="H485" s="109">
        <f t="shared" si="79"/>
        <v>0.33074999999999999</v>
      </c>
      <c r="I485" s="63" t="s">
        <v>1187</v>
      </c>
      <c r="J485" s="112" t="s">
        <v>1191</v>
      </c>
      <c r="K485" s="44" t="s">
        <v>307</v>
      </c>
      <c r="L485" s="32" t="s">
        <v>308</v>
      </c>
      <c r="M485" s="67" t="s">
        <v>1189</v>
      </c>
      <c r="N485" s="118"/>
    </row>
    <row r="486" spans="1:14" s="4" customFormat="1" ht="150" customHeight="1">
      <c r="A486" s="117" t="s">
        <v>1162</v>
      </c>
      <c r="B486" s="126" t="s">
        <v>1194</v>
      </c>
      <c r="C486" s="99" t="s">
        <v>1193</v>
      </c>
      <c r="D486" s="76">
        <v>1</v>
      </c>
      <c r="E486" s="129">
        <v>825</v>
      </c>
      <c r="F486" s="129">
        <v>845</v>
      </c>
      <c r="G486" s="130" t="s">
        <v>1186</v>
      </c>
      <c r="H486" s="109">
        <f t="shared" si="79"/>
        <v>0.33074999999999999</v>
      </c>
      <c r="I486" s="63" t="s">
        <v>1187</v>
      </c>
      <c r="J486" s="112" t="s">
        <v>1191</v>
      </c>
      <c r="K486" s="44" t="s">
        <v>307</v>
      </c>
      <c r="L486" s="32" t="s">
        <v>308</v>
      </c>
      <c r="M486" s="67" t="s">
        <v>1189</v>
      </c>
      <c r="N486" s="118"/>
    </row>
    <row r="487" spans="1:14" s="4" customFormat="1" ht="150" customHeight="1">
      <c r="A487" s="117" t="s">
        <v>1162</v>
      </c>
      <c r="B487" s="126" t="s">
        <v>1194</v>
      </c>
      <c r="C487" s="99" t="s">
        <v>1195</v>
      </c>
      <c r="D487" s="76">
        <v>1</v>
      </c>
      <c r="E487" s="129">
        <v>825</v>
      </c>
      <c r="F487" s="129">
        <v>845</v>
      </c>
      <c r="G487" s="130" t="s">
        <v>1186</v>
      </c>
      <c r="H487" s="109">
        <f t="shared" si="79"/>
        <v>0.33074999999999999</v>
      </c>
      <c r="I487" s="63" t="s">
        <v>1187</v>
      </c>
      <c r="J487" s="112" t="s">
        <v>1191</v>
      </c>
      <c r="K487" s="44" t="s">
        <v>307</v>
      </c>
      <c r="L487" s="32" t="s">
        <v>308</v>
      </c>
      <c r="M487" s="67" t="s">
        <v>1189</v>
      </c>
      <c r="N487" s="118"/>
    </row>
    <row r="488" spans="1:14" s="4" customFormat="1" ht="150" customHeight="1">
      <c r="A488" s="117" t="s">
        <v>1162</v>
      </c>
      <c r="B488" s="126" t="s">
        <v>1196</v>
      </c>
      <c r="C488" s="99" t="s">
        <v>1197</v>
      </c>
      <c r="D488" s="76">
        <v>1</v>
      </c>
      <c r="E488" s="129">
        <v>1210</v>
      </c>
      <c r="F488" s="129">
        <v>1260</v>
      </c>
      <c r="G488" s="130" t="s">
        <v>1198</v>
      </c>
      <c r="H488" s="109">
        <f t="shared" ref="H488:H490" si="80">1.73*0.95*0.54</f>
        <v>0.88749</v>
      </c>
      <c r="I488" s="63" t="s">
        <v>1199</v>
      </c>
      <c r="J488" s="110" t="s">
        <v>1200</v>
      </c>
      <c r="K488" s="44" t="s">
        <v>307</v>
      </c>
      <c r="L488" s="32" t="s">
        <v>308</v>
      </c>
      <c r="M488" s="67" t="s">
        <v>1201</v>
      </c>
      <c r="N488" s="118" t="s">
        <v>1202</v>
      </c>
    </row>
    <row r="489" spans="1:14" s="4" customFormat="1" ht="150" customHeight="1">
      <c r="A489" s="117" t="s">
        <v>1162</v>
      </c>
      <c r="B489" s="126" t="s">
        <v>1203</v>
      </c>
      <c r="C489" s="99" t="s">
        <v>1197</v>
      </c>
      <c r="D489" s="76">
        <v>1</v>
      </c>
      <c r="E489" s="129">
        <v>1430</v>
      </c>
      <c r="F489" s="129">
        <v>1480</v>
      </c>
      <c r="G489" s="130" t="s">
        <v>1198</v>
      </c>
      <c r="H489" s="109">
        <f t="shared" si="80"/>
        <v>0.88749</v>
      </c>
      <c r="I489" s="63" t="s">
        <v>1199</v>
      </c>
      <c r="J489" s="112" t="s">
        <v>1204</v>
      </c>
      <c r="K489" s="44" t="s">
        <v>307</v>
      </c>
      <c r="L489" s="32" t="s">
        <v>308</v>
      </c>
      <c r="M489" s="67" t="s">
        <v>1201</v>
      </c>
      <c r="N489" s="118" t="s">
        <v>1202</v>
      </c>
    </row>
    <row r="490" spans="1:14" s="4" customFormat="1" ht="150" customHeight="1">
      <c r="A490" s="117" t="s">
        <v>1162</v>
      </c>
      <c r="B490" s="126" t="s">
        <v>1205</v>
      </c>
      <c r="C490" s="99" t="s">
        <v>1197</v>
      </c>
      <c r="D490" s="76">
        <v>1</v>
      </c>
      <c r="E490" s="129">
        <v>2100</v>
      </c>
      <c r="F490" s="129">
        <v>2150</v>
      </c>
      <c r="G490" s="130" t="s">
        <v>1198</v>
      </c>
      <c r="H490" s="109">
        <f t="shared" si="80"/>
        <v>0.88749</v>
      </c>
      <c r="I490" s="63" t="s">
        <v>1199</v>
      </c>
      <c r="J490" s="112" t="s">
        <v>1206</v>
      </c>
      <c r="K490" s="44" t="s">
        <v>307</v>
      </c>
      <c r="L490" s="32" t="s">
        <v>308</v>
      </c>
      <c r="M490" s="67" t="s">
        <v>1201</v>
      </c>
      <c r="N490" s="118" t="s">
        <v>1202</v>
      </c>
    </row>
    <row r="491" spans="1:14" s="4" customFormat="1" ht="150" customHeight="1">
      <c r="A491" s="117" t="s">
        <v>1162</v>
      </c>
      <c r="B491" s="126" t="s">
        <v>1207</v>
      </c>
      <c r="C491" s="99" t="s">
        <v>1208</v>
      </c>
      <c r="D491" s="76">
        <v>1</v>
      </c>
      <c r="E491" s="129">
        <v>1390</v>
      </c>
      <c r="F491" s="129">
        <v>1440</v>
      </c>
      <c r="G491" s="130" t="s">
        <v>1198</v>
      </c>
      <c r="H491" s="109">
        <f>1.73*0.94*0.54</f>
        <v>0.87814800000000004</v>
      </c>
      <c r="I491" s="63" t="s">
        <v>1199</v>
      </c>
      <c r="J491" s="112" t="s">
        <v>1209</v>
      </c>
      <c r="K491" s="44" t="s">
        <v>307</v>
      </c>
      <c r="L491" s="32" t="s">
        <v>308</v>
      </c>
      <c r="M491" s="67" t="s">
        <v>1201</v>
      </c>
      <c r="N491" s="118" t="s">
        <v>1202</v>
      </c>
    </row>
    <row r="492" spans="1:14" s="4" customFormat="1" ht="150" customHeight="1">
      <c r="A492" s="117" t="s">
        <v>1162</v>
      </c>
      <c r="B492" s="126" t="s">
        <v>1210</v>
      </c>
      <c r="C492" s="99" t="s">
        <v>1208</v>
      </c>
      <c r="D492" s="76">
        <v>1</v>
      </c>
      <c r="E492" s="129">
        <v>1610</v>
      </c>
      <c r="F492" s="129">
        <v>1660</v>
      </c>
      <c r="G492" s="130" t="s">
        <v>1198</v>
      </c>
      <c r="H492" s="109">
        <f>1.73*0.94*0.54</f>
        <v>0.87814800000000004</v>
      </c>
      <c r="I492" s="63" t="s">
        <v>1199</v>
      </c>
      <c r="J492" s="112" t="s">
        <v>1204</v>
      </c>
      <c r="K492" s="44" t="s">
        <v>307</v>
      </c>
      <c r="L492" s="32" t="s">
        <v>308</v>
      </c>
      <c r="M492" s="67" t="s">
        <v>1201</v>
      </c>
      <c r="N492" s="118" t="s">
        <v>1202</v>
      </c>
    </row>
    <row r="493" spans="1:14" s="4" customFormat="1" ht="150" customHeight="1">
      <c r="A493" s="117" t="s">
        <v>1162</v>
      </c>
      <c r="B493" s="126" t="s">
        <v>1211</v>
      </c>
      <c r="C493" s="99" t="s">
        <v>1208</v>
      </c>
      <c r="D493" s="76">
        <v>1</v>
      </c>
      <c r="E493" s="129">
        <v>2280</v>
      </c>
      <c r="F493" s="129">
        <v>2330</v>
      </c>
      <c r="G493" s="130" t="s">
        <v>1198</v>
      </c>
      <c r="H493" s="109">
        <f>1.73*0.94*0.54</f>
        <v>0.87814800000000004</v>
      </c>
      <c r="I493" s="63" t="s">
        <v>1199</v>
      </c>
      <c r="J493" s="112" t="s">
        <v>1206</v>
      </c>
      <c r="K493" s="44" t="s">
        <v>307</v>
      </c>
      <c r="L493" s="32" t="s">
        <v>308</v>
      </c>
      <c r="M493" s="67" t="s">
        <v>1201</v>
      </c>
      <c r="N493" s="118" t="s">
        <v>1202</v>
      </c>
    </row>
    <row r="494" spans="1:14" s="4" customFormat="1" ht="150" customHeight="1">
      <c r="A494" s="117" t="s">
        <v>1212</v>
      </c>
      <c r="B494" s="126" t="s">
        <v>1213</v>
      </c>
      <c r="C494" s="99" t="s">
        <v>1214</v>
      </c>
      <c r="D494" s="76">
        <v>1</v>
      </c>
      <c r="E494" s="129">
        <v>462</v>
      </c>
      <c r="F494" s="129">
        <v>492</v>
      </c>
      <c r="G494" s="130" t="s">
        <v>1215</v>
      </c>
      <c r="H494" s="109">
        <f t="shared" ref="H494:H497" si="81">1.18*0.84*0.5</f>
        <v>0.49559999999999998</v>
      </c>
      <c r="I494" s="63" t="s">
        <v>1216</v>
      </c>
      <c r="J494" s="112" t="s">
        <v>1217</v>
      </c>
      <c r="K494" s="44" t="s">
        <v>307</v>
      </c>
      <c r="L494" s="32" t="s">
        <v>308</v>
      </c>
      <c r="M494" s="67" t="s">
        <v>1218</v>
      </c>
      <c r="N494" s="118"/>
    </row>
    <row r="495" spans="1:14" s="4" customFormat="1" ht="150" customHeight="1">
      <c r="A495" s="117" t="s">
        <v>1212</v>
      </c>
      <c r="B495" s="126" t="s">
        <v>1213</v>
      </c>
      <c r="C495" s="99" t="s">
        <v>1214</v>
      </c>
      <c r="D495" s="76">
        <v>1</v>
      </c>
      <c r="E495" s="129">
        <v>462</v>
      </c>
      <c r="F495" s="129">
        <v>492</v>
      </c>
      <c r="G495" s="130" t="s">
        <v>1215</v>
      </c>
      <c r="H495" s="109">
        <f t="shared" si="81"/>
        <v>0.49559999999999998</v>
      </c>
      <c r="I495" s="63" t="s">
        <v>1216</v>
      </c>
      <c r="J495" s="112" t="s">
        <v>1217</v>
      </c>
      <c r="K495" s="44" t="s">
        <v>307</v>
      </c>
      <c r="L495" s="32" t="s">
        <v>308</v>
      </c>
      <c r="M495" s="67" t="s">
        <v>1218</v>
      </c>
      <c r="N495" s="118"/>
    </row>
    <row r="496" spans="1:14" s="4" customFormat="1" ht="150" customHeight="1">
      <c r="A496" s="117" t="s">
        <v>1212</v>
      </c>
      <c r="B496" s="126" t="s">
        <v>1213</v>
      </c>
      <c r="C496" s="99" t="s">
        <v>1214</v>
      </c>
      <c r="D496" s="76">
        <v>1</v>
      </c>
      <c r="E496" s="129">
        <v>462</v>
      </c>
      <c r="F496" s="129">
        <v>492</v>
      </c>
      <c r="G496" s="130" t="s">
        <v>1215</v>
      </c>
      <c r="H496" s="109">
        <f t="shared" si="81"/>
        <v>0.49559999999999998</v>
      </c>
      <c r="I496" s="63" t="s">
        <v>1216</v>
      </c>
      <c r="J496" s="112" t="s">
        <v>1217</v>
      </c>
      <c r="K496" s="44" t="s">
        <v>307</v>
      </c>
      <c r="L496" s="32" t="s">
        <v>308</v>
      </c>
      <c r="M496" s="67" t="s">
        <v>1218</v>
      </c>
      <c r="N496" s="118"/>
    </row>
    <row r="497" spans="1:14" s="4" customFormat="1" ht="150" customHeight="1">
      <c r="A497" s="117" t="s">
        <v>1212</v>
      </c>
      <c r="B497" s="126" t="s">
        <v>1213</v>
      </c>
      <c r="C497" s="99" t="s">
        <v>1214</v>
      </c>
      <c r="D497" s="76">
        <v>1</v>
      </c>
      <c r="E497" s="129">
        <v>462</v>
      </c>
      <c r="F497" s="129">
        <v>492</v>
      </c>
      <c r="G497" s="130" t="s">
        <v>1215</v>
      </c>
      <c r="H497" s="109">
        <f t="shared" si="81"/>
        <v>0.49559999999999998</v>
      </c>
      <c r="I497" s="63" t="s">
        <v>1216</v>
      </c>
      <c r="J497" s="112" t="s">
        <v>1217</v>
      </c>
      <c r="K497" s="44" t="s">
        <v>307</v>
      </c>
      <c r="L497" s="32" t="s">
        <v>308</v>
      </c>
      <c r="M497" s="67" t="s">
        <v>1218</v>
      </c>
      <c r="N497" s="118"/>
    </row>
    <row r="498" spans="1:14" s="4" customFormat="1" ht="150" customHeight="1">
      <c r="A498" s="117" t="s">
        <v>1212</v>
      </c>
      <c r="B498" s="126" t="s">
        <v>1219</v>
      </c>
      <c r="C498" s="99" t="s">
        <v>1214</v>
      </c>
      <c r="D498" s="76">
        <v>1</v>
      </c>
      <c r="E498" s="129">
        <v>638</v>
      </c>
      <c r="F498" s="129">
        <v>673</v>
      </c>
      <c r="G498" s="130" t="s">
        <v>1220</v>
      </c>
      <c r="H498" s="109">
        <f t="shared" ref="H498:H501" si="82">1.31*0.84*0.54</f>
        <v>0.59421599999999997</v>
      </c>
      <c r="I498" s="63" t="s">
        <v>1221</v>
      </c>
      <c r="J498" s="112" t="s">
        <v>1222</v>
      </c>
      <c r="K498" s="44" t="s">
        <v>307</v>
      </c>
      <c r="L498" s="32" t="s">
        <v>308</v>
      </c>
      <c r="M498" s="67" t="s">
        <v>1223</v>
      </c>
      <c r="N498" s="118"/>
    </row>
    <row r="499" spans="1:14" s="4" customFormat="1" ht="150" customHeight="1">
      <c r="A499" s="117" t="s">
        <v>1212</v>
      </c>
      <c r="B499" s="126" t="s">
        <v>1219</v>
      </c>
      <c r="C499" s="99" t="s">
        <v>1214</v>
      </c>
      <c r="D499" s="76">
        <v>1</v>
      </c>
      <c r="E499" s="129">
        <v>638</v>
      </c>
      <c r="F499" s="129">
        <v>673</v>
      </c>
      <c r="G499" s="130" t="s">
        <v>1220</v>
      </c>
      <c r="H499" s="109">
        <f t="shared" si="82"/>
        <v>0.59421599999999997</v>
      </c>
      <c r="I499" s="63" t="s">
        <v>1221</v>
      </c>
      <c r="J499" s="112" t="s">
        <v>1222</v>
      </c>
      <c r="K499" s="44" t="s">
        <v>307</v>
      </c>
      <c r="L499" s="32" t="s">
        <v>308</v>
      </c>
      <c r="M499" s="67" t="s">
        <v>1223</v>
      </c>
      <c r="N499" s="118"/>
    </row>
    <row r="500" spans="1:14" s="4" customFormat="1" ht="150" customHeight="1">
      <c r="A500" s="117" t="s">
        <v>1212</v>
      </c>
      <c r="B500" s="126" t="s">
        <v>1224</v>
      </c>
      <c r="C500" s="99" t="s">
        <v>1214</v>
      </c>
      <c r="D500" s="76">
        <v>1</v>
      </c>
      <c r="E500" s="129">
        <v>700</v>
      </c>
      <c r="F500" s="129">
        <v>735</v>
      </c>
      <c r="G500" s="130" t="s">
        <v>1220</v>
      </c>
      <c r="H500" s="109">
        <f t="shared" si="82"/>
        <v>0.59421599999999997</v>
      </c>
      <c r="I500" s="63" t="s">
        <v>1221</v>
      </c>
      <c r="J500" s="112" t="s">
        <v>1225</v>
      </c>
      <c r="K500" s="44" t="s">
        <v>307</v>
      </c>
      <c r="L500" s="32" t="s">
        <v>308</v>
      </c>
      <c r="M500" s="67" t="s">
        <v>1223</v>
      </c>
      <c r="N500" s="118"/>
    </row>
    <row r="501" spans="1:14" s="4" customFormat="1" ht="150" customHeight="1">
      <c r="A501" s="117" t="s">
        <v>1212</v>
      </c>
      <c r="B501" s="126" t="s">
        <v>1224</v>
      </c>
      <c r="C501" s="99" t="s">
        <v>1214</v>
      </c>
      <c r="D501" s="76">
        <v>1</v>
      </c>
      <c r="E501" s="129">
        <v>700</v>
      </c>
      <c r="F501" s="129">
        <v>735</v>
      </c>
      <c r="G501" s="130" t="s">
        <v>1220</v>
      </c>
      <c r="H501" s="109">
        <f t="shared" si="82"/>
        <v>0.59421599999999997</v>
      </c>
      <c r="I501" s="63" t="s">
        <v>1221</v>
      </c>
      <c r="J501" s="112" t="s">
        <v>1225</v>
      </c>
      <c r="K501" s="44" t="s">
        <v>307</v>
      </c>
      <c r="L501" s="32" t="s">
        <v>308</v>
      </c>
      <c r="M501" s="67" t="s">
        <v>1223</v>
      </c>
      <c r="N501" s="118"/>
    </row>
    <row r="502" spans="1:14" s="4" customFormat="1" ht="150" customHeight="1">
      <c r="A502" s="122" t="s">
        <v>1212</v>
      </c>
      <c r="B502" s="106" t="s">
        <v>1226</v>
      </c>
      <c r="C502" s="99" t="s">
        <v>1227</v>
      </c>
      <c r="D502" s="76">
        <v>1</v>
      </c>
      <c r="E502" s="108">
        <v>430</v>
      </c>
      <c r="F502" s="72">
        <v>460</v>
      </c>
      <c r="G502" s="61" t="s">
        <v>1228</v>
      </c>
      <c r="H502" s="120">
        <f t="shared" ref="H502:H509" si="83">1.11*0.72*0.58</f>
        <v>0.463536</v>
      </c>
      <c r="I502" s="63" t="s">
        <v>1229</v>
      </c>
      <c r="J502" s="112" t="s">
        <v>1230</v>
      </c>
      <c r="K502" s="44" t="s">
        <v>307</v>
      </c>
      <c r="L502" s="32" t="s">
        <v>308</v>
      </c>
      <c r="M502" s="123" t="s">
        <v>1231</v>
      </c>
      <c r="N502" s="36"/>
    </row>
    <row r="503" spans="1:14" s="4" customFormat="1" ht="150" customHeight="1">
      <c r="A503" s="122" t="s">
        <v>1212</v>
      </c>
      <c r="B503" s="106" t="s">
        <v>1232</v>
      </c>
      <c r="C503" s="99" t="s">
        <v>1227</v>
      </c>
      <c r="D503" s="76">
        <v>1</v>
      </c>
      <c r="E503" s="108">
        <v>430</v>
      </c>
      <c r="F503" s="72">
        <v>500</v>
      </c>
      <c r="G503" s="61" t="s">
        <v>1228</v>
      </c>
      <c r="H503" s="120">
        <f t="shared" si="83"/>
        <v>0.463536</v>
      </c>
      <c r="I503" s="63" t="s">
        <v>1229</v>
      </c>
      <c r="J503" s="112" t="s">
        <v>1230</v>
      </c>
      <c r="K503" s="44" t="s">
        <v>307</v>
      </c>
      <c r="L503" s="32" t="s">
        <v>308</v>
      </c>
      <c r="M503" s="123" t="s">
        <v>1231</v>
      </c>
      <c r="N503" s="36"/>
    </row>
    <row r="504" spans="1:14" s="4" customFormat="1" ht="150" customHeight="1">
      <c r="A504" s="122" t="s">
        <v>1212</v>
      </c>
      <c r="B504" s="106" t="s">
        <v>1233</v>
      </c>
      <c r="C504" s="99" t="s">
        <v>1227</v>
      </c>
      <c r="D504" s="76">
        <v>1</v>
      </c>
      <c r="E504" s="108">
        <v>485</v>
      </c>
      <c r="F504" s="72">
        <v>515</v>
      </c>
      <c r="G504" s="61" t="s">
        <v>1228</v>
      </c>
      <c r="H504" s="120">
        <f t="shared" si="83"/>
        <v>0.463536</v>
      </c>
      <c r="I504" s="63" t="s">
        <v>1229</v>
      </c>
      <c r="J504" s="112" t="s">
        <v>1234</v>
      </c>
      <c r="K504" s="44" t="s">
        <v>307</v>
      </c>
      <c r="L504" s="32" t="s">
        <v>308</v>
      </c>
      <c r="M504" s="123" t="s">
        <v>1231</v>
      </c>
      <c r="N504" s="36"/>
    </row>
    <row r="505" spans="1:14" s="4" customFormat="1" ht="150" customHeight="1">
      <c r="A505" s="122" t="s">
        <v>1212</v>
      </c>
      <c r="B505" s="106" t="s">
        <v>1233</v>
      </c>
      <c r="C505" s="99" t="s">
        <v>1227</v>
      </c>
      <c r="D505" s="76">
        <v>1</v>
      </c>
      <c r="E505" s="108">
        <v>485</v>
      </c>
      <c r="F505" s="72">
        <v>515</v>
      </c>
      <c r="G505" s="61" t="s">
        <v>1228</v>
      </c>
      <c r="H505" s="120">
        <f t="shared" si="83"/>
        <v>0.463536</v>
      </c>
      <c r="I505" s="63" t="s">
        <v>1229</v>
      </c>
      <c r="J505" s="112" t="s">
        <v>1234</v>
      </c>
      <c r="K505" s="44" t="s">
        <v>307</v>
      </c>
      <c r="L505" s="32" t="s">
        <v>308</v>
      </c>
      <c r="M505" s="123" t="s">
        <v>1231</v>
      </c>
      <c r="N505" s="36"/>
    </row>
    <row r="506" spans="1:14" s="4" customFormat="1" ht="150" customHeight="1">
      <c r="A506" s="122" t="s">
        <v>1212</v>
      </c>
      <c r="B506" s="106" t="s">
        <v>1235</v>
      </c>
      <c r="C506" s="99" t="s">
        <v>1236</v>
      </c>
      <c r="D506" s="76">
        <v>1</v>
      </c>
      <c r="E506" s="108">
        <v>480</v>
      </c>
      <c r="F506" s="72">
        <v>510</v>
      </c>
      <c r="G506" s="61" t="s">
        <v>1228</v>
      </c>
      <c r="H506" s="120">
        <f t="shared" si="83"/>
        <v>0.463536</v>
      </c>
      <c r="I506" s="63" t="s">
        <v>1229</v>
      </c>
      <c r="J506" s="112" t="s">
        <v>1230</v>
      </c>
      <c r="K506" s="44" t="s">
        <v>307</v>
      </c>
      <c r="L506" s="32" t="s">
        <v>308</v>
      </c>
      <c r="M506" s="123" t="s">
        <v>1231</v>
      </c>
      <c r="N506" s="36"/>
    </row>
    <row r="507" spans="1:14" s="4" customFormat="1" ht="150" customHeight="1">
      <c r="A507" s="122" t="s">
        <v>1212</v>
      </c>
      <c r="B507" s="106" t="s">
        <v>1235</v>
      </c>
      <c r="C507" s="99" t="s">
        <v>1236</v>
      </c>
      <c r="D507" s="76">
        <v>1</v>
      </c>
      <c r="E507" s="108">
        <v>480</v>
      </c>
      <c r="F507" s="72">
        <v>510</v>
      </c>
      <c r="G507" s="61" t="s">
        <v>1228</v>
      </c>
      <c r="H507" s="120">
        <f t="shared" si="83"/>
        <v>0.463536</v>
      </c>
      <c r="I507" s="63" t="s">
        <v>1229</v>
      </c>
      <c r="J507" s="112" t="s">
        <v>1230</v>
      </c>
      <c r="K507" s="44" t="s">
        <v>307</v>
      </c>
      <c r="L507" s="32" t="s">
        <v>308</v>
      </c>
      <c r="M507" s="123" t="s">
        <v>1231</v>
      </c>
      <c r="N507" s="36"/>
    </row>
    <row r="508" spans="1:14" s="4" customFormat="1" ht="150" customHeight="1">
      <c r="A508" s="122" t="s">
        <v>1212</v>
      </c>
      <c r="B508" s="106" t="s">
        <v>1237</v>
      </c>
      <c r="C508" s="99" t="s">
        <v>1236</v>
      </c>
      <c r="D508" s="76">
        <v>1</v>
      </c>
      <c r="E508" s="108">
        <v>535</v>
      </c>
      <c r="F508" s="72">
        <v>565</v>
      </c>
      <c r="G508" s="61" t="s">
        <v>1228</v>
      </c>
      <c r="H508" s="120">
        <f t="shared" si="83"/>
        <v>0.463536</v>
      </c>
      <c r="I508" s="63" t="s">
        <v>1229</v>
      </c>
      <c r="J508" s="112" t="s">
        <v>1234</v>
      </c>
      <c r="K508" s="44" t="s">
        <v>307</v>
      </c>
      <c r="L508" s="32" t="s">
        <v>308</v>
      </c>
      <c r="M508" s="123" t="s">
        <v>1231</v>
      </c>
      <c r="N508" s="36"/>
    </row>
    <row r="509" spans="1:14" s="4" customFormat="1" ht="150" customHeight="1">
      <c r="A509" s="122" t="s">
        <v>1212</v>
      </c>
      <c r="B509" s="106" t="s">
        <v>1237</v>
      </c>
      <c r="C509" s="99" t="s">
        <v>1236</v>
      </c>
      <c r="D509" s="76">
        <v>1</v>
      </c>
      <c r="E509" s="108">
        <v>535</v>
      </c>
      <c r="F509" s="72">
        <v>565</v>
      </c>
      <c r="G509" s="61" t="s">
        <v>1228</v>
      </c>
      <c r="H509" s="120">
        <f t="shared" si="83"/>
        <v>0.463536</v>
      </c>
      <c r="I509" s="63" t="s">
        <v>1229</v>
      </c>
      <c r="J509" s="112" t="s">
        <v>1234</v>
      </c>
      <c r="K509" s="44" t="s">
        <v>307</v>
      </c>
      <c r="L509" s="32" t="s">
        <v>308</v>
      </c>
      <c r="M509" s="123" t="s">
        <v>1231</v>
      </c>
      <c r="N509" s="36"/>
    </row>
    <row r="510" spans="1:14" s="4" customFormat="1" ht="150" customHeight="1">
      <c r="A510" s="117" t="s">
        <v>1238</v>
      </c>
      <c r="B510" s="126" t="s">
        <v>1239</v>
      </c>
      <c r="C510" s="99" t="s">
        <v>1240</v>
      </c>
      <c r="D510" s="76">
        <v>1</v>
      </c>
      <c r="E510" s="129">
        <v>375</v>
      </c>
      <c r="F510" s="129">
        <v>395</v>
      </c>
      <c r="G510" s="130" t="s">
        <v>1241</v>
      </c>
      <c r="H510" s="109">
        <f t="shared" ref="H510:H518" si="84">1.21*0.63*0.45</f>
        <v>0.34303499999999998</v>
      </c>
      <c r="I510" s="63" t="s">
        <v>1242</v>
      </c>
      <c r="J510" s="67" t="s">
        <v>1243</v>
      </c>
      <c r="K510" s="44" t="s">
        <v>307</v>
      </c>
      <c r="L510" s="32" t="s">
        <v>308</v>
      </c>
      <c r="M510" s="67" t="s">
        <v>1244</v>
      </c>
      <c r="N510" s="118"/>
    </row>
    <row r="511" spans="1:14" s="4" customFormat="1" ht="150" customHeight="1">
      <c r="A511" s="117" t="s">
        <v>1238</v>
      </c>
      <c r="B511" s="126" t="s">
        <v>1245</v>
      </c>
      <c r="C511" s="99" t="s">
        <v>1246</v>
      </c>
      <c r="D511" s="76">
        <v>1</v>
      </c>
      <c r="E511" s="129">
        <v>430</v>
      </c>
      <c r="F511" s="129">
        <v>450</v>
      </c>
      <c r="G511" s="130" t="s">
        <v>1241</v>
      </c>
      <c r="H511" s="109">
        <f t="shared" si="84"/>
        <v>0.34303499999999998</v>
      </c>
      <c r="I511" s="63" t="s">
        <v>1242</v>
      </c>
      <c r="J511" s="67" t="s">
        <v>1243</v>
      </c>
      <c r="K511" s="44" t="s">
        <v>307</v>
      </c>
      <c r="L511" s="32" t="s">
        <v>308</v>
      </c>
      <c r="M511" s="67" t="s">
        <v>1244</v>
      </c>
      <c r="N511" s="118"/>
    </row>
    <row r="512" spans="1:14" s="4" customFormat="1" ht="150" customHeight="1">
      <c r="A512" s="117" t="s">
        <v>1238</v>
      </c>
      <c r="B512" s="126" t="s">
        <v>1245</v>
      </c>
      <c r="C512" s="99" t="s">
        <v>1246</v>
      </c>
      <c r="D512" s="76">
        <v>1</v>
      </c>
      <c r="E512" s="129">
        <v>430</v>
      </c>
      <c r="F512" s="129">
        <v>450</v>
      </c>
      <c r="G512" s="130" t="s">
        <v>1241</v>
      </c>
      <c r="H512" s="109">
        <f t="shared" si="84"/>
        <v>0.34303499999999998</v>
      </c>
      <c r="I512" s="63" t="s">
        <v>1242</v>
      </c>
      <c r="J512" s="67" t="s">
        <v>1243</v>
      </c>
      <c r="K512" s="44" t="s">
        <v>307</v>
      </c>
      <c r="L512" s="32" t="s">
        <v>308</v>
      </c>
      <c r="M512" s="67" t="s">
        <v>1244</v>
      </c>
      <c r="N512" s="118"/>
    </row>
    <row r="513" spans="1:14" s="4" customFormat="1" ht="150" customHeight="1">
      <c r="A513" s="117" t="s">
        <v>1238</v>
      </c>
      <c r="B513" s="126" t="s">
        <v>1247</v>
      </c>
      <c r="C513" s="99" t="s">
        <v>1240</v>
      </c>
      <c r="D513" s="76">
        <v>1</v>
      </c>
      <c r="E513" s="129">
        <v>375</v>
      </c>
      <c r="F513" s="129">
        <v>395</v>
      </c>
      <c r="G513" s="130" t="s">
        <v>1241</v>
      </c>
      <c r="H513" s="109">
        <f t="shared" si="84"/>
        <v>0.34303499999999998</v>
      </c>
      <c r="I513" s="63" t="s">
        <v>1242</v>
      </c>
      <c r="J513" s="67" t="s">
        <v>1243</v>
      </c>
      <c r="K513" s="44" t="s">
        <v>307</v>
      </c>
      <c r="L513" s="32" t="s">
        <v>308</v>
      </c>
      <c r="M513" s="67" t="s">
        <v>1244</v>
      </c>
      <c r="N513" s="118"/>
    </row>
    <row r="514" spans="1:14" s="4" customFormat="1" ht="150" customHeight="1">
      <c r="A514" s="117" t="s">
        <v>1238</v>
      </c>
      <c r="B514" s="126" t="s">
        <v>1248</v>
      </c>
      <c r="C514" s="99" t="s">
        <v>1246</v>
      </c>
      <c r="D514" s="76">
        <v>1</v>
      </c>
      <c r="E514" s="129">
        <v>430</v>
      </c>
      <c r="F514" s="129">
        <v>450</v>
      </c>
      <c r="G514" s="130" t="s">
        <v>1241</v>
      </c>
      <c r="H514" s="109">
        <f t="shared" si="84"/>
        <v>0.34303499999999998</v>
      </c>
      <c r="I514" s="63" t="s">
        <v>1242</v>
      </c>
      <c r="J514" s="67" t="s">
        <v>1243</v>
      </c>
      <c r="K514" s="44" t="s">
        <v>307</v>
      </c>
      <c r="L514" s="32" t="s">
        <v>308</v>
      </c>
      <c r="M514" s="67" t="s">
        <v>1244</v>
      </c>
      <c r="N514" s="118"/>
    </row>
    <row r="515" spans="1:14" s="4" customFormat="1" ht="150" customHeight="1">
      <c r="A515" s="117" t="s">
        <v>1238</v>
      </c>
      <c r="B515" s="126" t="s">
        <v>1248</v>
      </c>
      <c r="C515" s="99" t="s">
        <v>1246</v>
      </c>
      <c r="D515" s="76">
        <v>1</v>
      </c>
      <c r="E515" s="129">
        <v>430</v>
      </c>
      <c r="F515" s="129">
        <v>450</v>
      </c>
      <c r="G515" s="130" t="s">
        <v>1241</v>
      </c>
      <c r="H515" s="109">
        <f t="shared" si="84"/>
        <v>0.34303499999999998</v>
      </c>
      <c r="I515" s="63" t="s">
        <v>1242</v>
      </c>
      <c r="J515" s="67" t="s">
        <v>1243</v>
      </c>
      <c r="K515" s="44" t="s">
        <v>307</v>
      </c>
      <c r="L515" s="32" t="s">
        <v>308</v>
      </c>
      <c r="M515" s="67" t="s">
        <v>1244</v>
      </c>
      <c r="N515" s="118"/>
    </row>
    <row r="516" spans="1:14" s="4" customFormat="1" ht="150" customHeight="1">
      <c r="A516" s="117" t="s">
        <v>1238</v>
      </c>
      <c r="B516" s="126" t="s">
        <v>1239</v>
      </c>
      <c r="C516" s="99" t="s">
        <v>1249</v>
      </c>
      <c r="D516" s="76">
        <v>1</v>
      </c>
      <c r="E516" s="129">
        <v>375</v>
      </c>
      <c r="F516" s="129">
        <v>395</v>
      </c>
      <c r="G516" s="130" t="s">
        <v>1241</v>
      </c>
      <c r="H516" s="109">
        <f t="shared" si="84"/>
        <v>0.34303499999999998</v>
      </c>
      <c r="I516" s="63" t="s">
        <v>1242</v>
      </c>
      <c r="J516" s="67" t="s">
        <v>1243</v>
      </c>
      <c r="K516" s="44" t="s">
        <v>307</v>
      </c>
      <c r="L516" s="32" t="s">
        <v>308</v>
      </c>
      <c r="M516" s="67" t="s">
        <v>1244</v>
      </c>
      <c r="N516" s="118"/>
    </row>
    <row r="517" spans="1:14" s="4" customFormat="1" ht="150" customHeight="1">
      <c r="A517" s="117" t="s">
        <v>1238</v>
      </c>
      <c r="B517" s="126" t="s">
        <v>1250</v>
      </c>
      <c r="C517" s="99" t="s">
        <v>1246</v>
      </c>
      <c r="D517" s="76">
        <v>1</v>
      </c>
      <c r="E517" s="129">
        <v>440</v>
      </c>
      <c r="F517" s="129">
        <v>460</v>
      </c>
      <c r="G517" s="130" t="s">
        <v>1241</v>
      </c>
      <c r="H517" s="109">
        <f t="shared" si="84"/>
        <v>0.34303499999999998</v>
      </c>
      <c r="I517" s="63" t="s">
        <v>1242</v>
      </c>
      <c r="J517" s="67" t="s">
        <v>1243</v>
      </c>
      <c r="K517" s="44" t="s">
        <v>307</v>
      </c>
      <c r="L517" s="32" t="s">
        <v>308</v>
      </c>
      <c r="M517" s="67" t="s">
        <v>1244</v>
      </c>
      <c r="N517" s="118"/>
    </row>
    <row r="518" spans="1:14" s="4" customFormat="1" ht="150" customHeight="1">
      <c r="A518" s="117" t="s">
        <v>1238</v>
      </c>
      <c r="B518" s="126" t="s">
        <v>1250</v>
      </c>
      <c r="C518" s="99" t="s">
        <v>1246</v>
      </c>
      <c r="D518" s="76">
        <v>1</v>
      </c>
      <c r="E518" s="129">
        <v>440</v>
      </c>
      <c r="F518" s="129">
        <v>460</v>
      </c>
      <c r="G518" s="130" t="s">
        <v>1241</v>
      </c>
      <c r="H518" s="109">
        <f t="shared" si="84"/>
        <v>0.34303499999999998</v>
      </c>
      <c r="I518" s="63" t="s">
        <v>1242</v>
      </c>
      <c r="J518" s="67" t="s">
        <v>1243</v>
      </c>
      <c r="K518" s="44" t="s">
        <v>307</v>
      </c>
      <c r="L518" s="32" t="s">
        <v>308</v>
      </c>
      <c r="M518" s="67" t="s">
        <v>1244</v>
      </c>
      <c r="N518" s="118"/>
    </row>
    <row r="519" spans="1:14" s="4" customFormat="1" ht="150" customHeight="1">
      <c r="A519" s="117" t="s">
        <v>1238</v>
      </c>
      <c r="B519" s="126" t="s">
        <v>1251</v>
      </c>
      <c r="C519" s="99" t="s">
        <v>1252</v>
      </c>
      <c r="D519" s="76">
        <v>1</v>
      </c>
      <c r="E519" s="129">
        <v>380</v>
      </c>
      <c r="F519" s="129">
        <v>400</v>
      </c>
      <c r="G519" s="130" t="s">
        <v>1253</v>
      </c>
      <c r="H519" s="109">
        <f t="shared" ref="H519:H527" si="85">1.29*0.59*0.48</f>
        <v>0.36532799999999999</v>
      </c>
      <c r="I519" s="63" t="s">
        <v>1254</v>
      </c>
      <c r="J519" s="67" t="s">
        <v>1255</v>
      </c>
      <c r="K519" s="44" t="s">
        <v>307</v>
      </c>
      <c r="L519" s="32" t="s">
        <v>308</v>
      </c>
      <c r="M519" s="67" t="s">
        <v>1244</v>
      </c>
      <c r="N519" s="118"/>
    </row>
    <row r="520" spans="1:14" s="4" customFormat="1" ht="150" customHeight="1">
      <c r="A520" s="117" t="s">
        <v>1238</v>
      </c>
      <c r="B520" s="126" t="s">
        <v>1251</v>
      </c>
      <c r="C520" s="99" t="s">
        <v>1252</v>
      </c>
      <c r="D520" s="76">
        <v>1</v>
      </c>
      <c r="E520" s="129">
        <v>380</v>
      </c>
      <c r="F520" s="129">
        <v>400</v>
      </c>
      <c r="G520" s="130" t="s">
        <v>1253</v>
      </c>
      <c r="H520" s="109">
        <f t="shared" si="85"/>
        <v>0.36532799999999999</v>
      </c>
      <c r="I520" s="63" t="s">
        <v>1254</v>
      </c>
      <c r="J520" s="67" t="s">
        <v>1255</v>
      </c>
      <c r="K520" s="44" t="s">
        <v>307</v>
      </c>
      <c r="L520" s="32" t="s">
        <v>308</v>
      </c>
      <c r="M520" s="67" t="s">
        <v>1244</v>
      </c>
      <c r="N520" s="118"/>
    </row>
    <row r="521" spans="1:14" s="4" customFormat="1" ht="150" customHeight="1">
      <c r="A521" s="117" t="s">
        <v>1238</v>
      </c>
      <c r="B521" s="126" t="s">
        <v>1251</v>
      </c>
      <c r="C521" s="99" t="s">
        <v>1252</v>
      </c>
      <c r="D521" s="76">
        <v>1</v>
      </c>
      <c r="E521" s="129">
        <v>380</v>
      </c>
      <c r="F521" s="129">
        <v>400</v>
      </c>
      <c r="G521" s="130" t="s">
        <v>1253</v>
      </c>
      <c r="H521" s="109">
        <f t="shared" si="85"/>
        <v>0.36532799999999999</v>
      </c>
      <c r="I521" s="63" t="s">
        <v>1254</v>
      </c>
      <c r="J521" s="67" t="s">
        <v>1255</v>
      </c>
      <c r="K521" s="44" t="s">
        <v>307</v>
      </c>
      <c r="L521" s="32" t="s">
        <v>308</v>
      </c>
      <c r="M521" s="67" t="s">
        <v>1244</v>
      </c>
      <c r="N521" s="118"/>
    </row>
    <row r="522" spans="1:14" s="4" customFormat="1" ht="150" customHeight="1">
      <c r="A522" s="117" t="s">
        <v>1238</v>
      </c>
      <c r="B522" s="126" t="s">
        <v>1256</v>
      </c>
      <c r="C522" s="99" t="s">
        <v>1246</v>
      </c>
      <c r="D522" s="76">
        <v>1</v>
      </c>
      <c r="E522" s="129">
        <v>445</v>
      </c>
      <c r="F522" s="129">
        <v>465</v>
      </c>
      <c r="G522" s="130" t="s">
        <v>1253</v>
      </c>
      <c r="H522" s="109">
        <f t="shared" si="85"/>
        <v>0.36532799999999999</v>
      </c>
      <c r="I522" s="63" t="s">
        <v>1254</v>
      </c>
      <c r="J522" s="67" t="s">
        <v>1255</v>
      </c>
      <c r="K522" s="44" t="s">
        <v>307</v>
      </c>
      <c r="L522" s="32" t="s">
        <v>308</v>
      </c>
      <c r="M522" s="67" t="s">
        <v>1244</v>
      </c>
      <c r="N522" s="118"/>
    </row>
    <row r="523" spans="1:14" s="4" customFormat="1" ht="150" customHeight="1">
      <c r="A523" s="117" t="s">
        <v>1238</v>
      </c>
      <c r="B523" s="126" t="s">
        <v>1256</v>
      </c>
      <c r="C523" s="99" t="s">
        <v>1246</v>
      </c>
      <c r="D523" s="76">
        <v>1</v>
      </c>
      <c r="E523" s="129">
        <v>445</v>
      </c>
      <c r="F523" s="129">
        <v>465</v>
      </c>
      <c r="G523" s="130" t="s">
        <v>1253</v>
      </c>
      <c r="H523" s="109">
        <f t="shared" si="85"/>
        <v>0.36532799999999999</v>
      </c>
      <c r="I523" s="63" t="s">
        <v>1254</v>
      </c>
      <c r="J523" s="67" t="s">
        <v>1255</v>
      </c>
      <c r="K523" s="44" t="s">
        <v>307</v>
      </c>
      <c r="L523" s="32" t="s">
        <v>308</v>
      </c>
      <c r="M523" s="67" t="s">
        <v>1244</v>
      </c>
      <c r="N523" s="118"/>
    </row>
    <row r="524" spans="1:14" s="4" customFormat="1" ht="150" customHeight="1">
      <c r="A524" s="117" t="s">
        <v>1238</v>
      </c>
      <c r="B524" s="126" t="s">
        <v>1257</v>
      </c>
      <c r="C524" s="99" t="s">
        <v>1258</v>
      </c>
      <c r="D524" s="76">
        <v>1</v>
      </c>
      <c r="E524" s="129">
        <v>380</v>
      </c>
      <c r="F524" s="129">
        <v>400</v>
      </c>
      <c r="G524" s="130" t="s">
        <v>1253</v>
      </c>
      <c r="H524" s="109">
        <f t="shared" si="85"/>
        <v>0.36532799999999999</v>
      </c>
      <c r="I524" s="63" t="s">
        <v>1254</v>
      </c>
      <c r="J524" s="67" t="s">
        <v>1255</v>
      </c>
      <c r="K524" s="44" t="s">
        <v>307</v>
      </c>
      <c r="L524" s="32" t="s">
        <v>308</v>
      </c>
      <c r="M524" s="67" t="s">
        <v>1244</v>
      </c>
      <c r="N524" s="118"/>
    </row>
    <row r="525" spans="1:14" s="4" customFormat="1" ht="150" customHeight="1">
      <c r="A525" s="117" t="s">
        <v>1238</v>
      </c>
      <c r="B525" s="126" t="s">
        <v>1257</v>
      </c>
      <c r="C525" s="99" t="s">
        <v>1258</v>
      </c>
      <c r="D525" s="76">
        <v>1</v>
      </c>
      <c r="E525" s="129">
        <v>380</v>
      </c>
      <c r="F525" s="129">
        <v>400</v>
      </c>
      <c r="G525" s="130" t="s">
        <v>1253</v>
      </c>
      <c r="H525" s="109">
        <f t="shared" si="85"/>
        <v>0.36532799999999999</v>
      </c>
      <c r="I525" s="63" t="s">
        <v>1254</v>
      </c>
      <c r="J525" s="67" t="s">
        <v>1255</v>
      </c>
      <c r="K525" s="44" t="s">
        <v>307</v>
      </c>
      <c r="L525" s="32" t="s">
        <v>308</v>
      </c>
      <c r="M525" s="67" t="s">
        <v>1244</v>
      </c>
      <c r="N525" s="118"/>
    </row>
    <row r="526" spans="1:14" s="4" customFormat="1" ht="150" customHeight="1">
      <c r="A526" s="117" t="s">
        <v>1238</v>
      </c>
      <c r="B526" s="126" t="s">
        <v>1259</v>
      </c>
      <c r="C526" s="99" t="s">
        <v>1246</v>
      </c>
      <c r="D526" s="76">
        <v>1</v>
      </c>
      <c r="E526" s="129">
        <v>445</v>
      </c>
      <c r="F526" s="129">
        <v>465</v>
      </c>
      <c r="G526" s="130" t="s">
        <v>1253</v>
      </c>
      <c r="H526" s="109">
        <f t="shared" si="85"/>
        <v>0.36532799999999999</v>
      </c>
      <c r="I526" s="63" t="s">
        <v>1254</v>
      </c>
      <c r="J526" s="67" t="s">
        <v>1255</v>
      </c>
      <c r="K526" s="44" t="s">
        <v>307</v>
      </c>
      <c r="L526" s="32" t="s">
        <v>308</v>
      </c>
      <c r="M526" s="67" t="s">
        <v>1244</v>
      </c>
      <c r="N526" s="118"/>
    </row>
    <row r="527" spans="1:14" s="4" customFormat="1" ht="150" customHeight="1">
      <c r="A527" s="117" t="s">
        <v>1238</v>
      </c>
      <c r="B527" s="126" t="s">
        <v>1259</v>
      </c>
      <c r="C527" s="99" t="s">
        <v>1246</v>
      </c>
      <c r="D527" s="76">
        <v>1</v>
      </c>
      <c r="E527" s="129">
        <v>445</v>
      </c>
      <c r="F527" s="129">
        <v>465</v>
      </c>
      <c r="G527" s="130" t="s">
        <v>1253</v>
      </c>
      <c r="H527" s="109">
        <f t="shared" si="85"/>
        <v>0.36532799999999999</v>
      </c>
      <c r="I527" s="63" t="s">
        <v>1254</v>
      </c>
      <c r="J527" s="67" t="s">
        <v>1255</v>
      </c>
      <c r="K527" s="44" t="s">
        <v>307</v>
      </c>
      <c r="L527" s="32" t="s">
        <v>308</v>
      </c>
      <c r="M527" s="67" t="s">
        <v>1244</v>
      </c>
      <c r="N527" s="118"/>
    </row>
    <row r="528" spans="1:14" s="4" customFormat="1" ht="150" customHeight="1">
      <c r="A528" s="117" t="s">
        <v>576</v>
      </c>
      <c r="B528" s="126" t="s">
        <v>1260</v>
      </c>
      <c r="C528" s="99" t="s">
        <v>1261</v>
      </c>
      <c r="D528" s="76">
        <v>1</v>
      </c>
      <c r="E528" s="129">
        <v>488</v>
      </c>
      <c r="F528" s="129">
        <v>518</v>
      </c>
      <c r="G528" s="130" t="s">
        <v>1262</v>
      </c>
      <c r="H528" s="109">
        <f t="shared" ref="H528:H530" si="86">1.34*0.74*0.455</f>
        <v>0.45117800000000002</v>
      </c>
      <c r="I528" s="63" t="s">
        <v>1263</v>
      </c>
      <c r="J528" s="67" t="s">
        <v>1264</v>
      </c>
      <c r="K528" s="44" t="s">
        <v>307</v>
      </c>
      <c r="L528" s="32" t="s">
        <v>308</v>
      </c>
      <c r="M528" s="67" t="s">
        <v>1265</v>
      </c>
      <c r="N528" s="118" t="s">
        <v>1266</v>
      </c>
    </row>
    <row r="529" spans="1:14" s="4" customFormat="1" ht="150" customHeight="1">
      <c r="A529" s="117" t="s">
        <v>576</v>
      </c>
      <c r="B529" s="126" t="s">
        <v>1267</v>
      </c>
      <c r="C529" s="99" t="s">
        <v>1261</v>
      </c>
      <c r="D529" s="76">
        <v>1</v>
      </c>
      <c r="E529" s="129">
        <v>500</v>
      </c>
      <c r="F529" s="129">
        <v>530</v>
      </c>
      <c r="G529" s="130" t="s">
        <v>1262</v>
      </c>
      <c r="H529" s="109">
        <f t="shared" si="86"/>
        <v>0.45117800000000002</v>
      </c>
      <c r="I529" s="63" t="s">
        <v>1263</v>
      </c>
      <c r="J529" s="67" t="s">
        <v>1268</v>
      </c>
      <c r="K529" s="44" t="s">
        <v>307</v>
      </c>
      <c r="L529" s="32" t="s">
        <v>308</v>
      </c>
      <c r="M529" s="67" t="s">
        <v>1265</v>
      </c>
      <c r="N529" s="118" t="s">
        <v>1266</v>
      </c>
    </row>
    <row r="530" spans="1:14" s="4" customFormat="1" ht="150" customHeight="1">
      <c r="A530" s="117" t="s">
        <v>576</v>
      </c>
      <c r="B530" s="126" t="s">
        <v>1269</v>
      </c>
      <c r="C530" s="99" t="s">
        <v>1261</v>
      </c>
      <c r="D530" s="76">
        <v>1</v>
      </c>
      <c r="E530" s="129">
        <v>535</v>
      </c>
      <c r="F530" s="129">
        <v>565</v>
      </c>
      <c r="G530" s="130" t="s">
        <v>1262</v>
      </c>
      <c r="H530" s="109">
        <f t="shared" si="86"/>
        <v>0.45117800000000002</v>
      </c>
      <c r="I530" s="63" t="s">
        <v>1263</v>
      </c>
      <c r="J530" s="67" t="s">
        <v>1270</v>
      </c>
      <c r="K530" s="44" t="s">
        <v>307</v>
      </c>
      <c r="L530" s="32" t="s">
        <v>308</v>
      </c>
      <c r="M530" s="67" t="s">
        <v>1265</v>
      </c>
      <c r="N530" s="118" t="s">
        <v>1266</v>
      </c>
    </row>
    <row r="531" spans="1:14" s="4" customFormat="1" ht="150" customHeight="1">
      <c r="A531" s="117" t="s">
        <v>576</v>
      </c>
      <c r="B531" s="126" t="s">
        <v>1271</v>
      </c>
      <c r="C531" s="99" t="s">
        <v>1272</v>
      </c>
      <c r="D531" s="76">
        <v>1</v>
      </c>
      <c r="E531" s="129">
        <v>548</v>
      </c>
      <c r="F531" s="129">
        <v>578</v>
      </c>
      <c r="G531" s="130" t="s">
        <v>1273</v>
      </c>
      <c r="H531" s="109">
        <f t="shared" ref="H531:H533" si="87">1.36*0.765*0.53</f>
        <v>0.55141200000000001</v>
      </c>
      <c r="I531" s="63" t="s">
        <v>1274</v>
      </c>
      <c r="J531" s="67" t="s">
        <v>1275</v>
      </c>
      <c r="K531" s="44" t="s">
        <v>307</v>
      </c>
      <c r="L531" s="32" t="s">
        <v>308</v>
      </c>
      <c r="M531" s="67" t="s">
        <v>1276</v>
      </c>
      <c r="N531" s="118" t="s">
        <v>1266</v>
      </c>
    </row>
    <row r="532" spans="1:14" s="4" customFormat="1" ht="150" customHeight="1">
      <c r="A532" s="117" t="s">
        <v>576</v>
      </c>
      <c r="B532" s="126" t="s">
        <v>1277</v>
      </c>
      <c r="C532" s="99" t="s">
        <v>1272</v>
      </c>
      <c r="D532" s="76">
        <v>1</v>
      </c>
      <c r="E532" s="129">
        <v>558</v>
      </c>
      <c r="F532" s="129">
        <v>588</v>
      </c>
      <c r="G532" s="130" t="s">
        <v>1273</v>
      </c>
      <c r="H532" s="109">
        <f t="shared" si="87"/>
        <v>0.55141200000000001</v>
      </c>
      <c r="I532" s="63" t="s">
        <v>1274</v>
      </c>
      <c r="J532" s="67" t="s">
        <v>1278</v>
      </c>
      <c r="K532" s="44" t="s">
        <v>307</v>
      </c>
      <c r="L532" s="32" t="s">
        <v>308</v>
      </c>
      <c r="M532" s="67" t="s">
        <v>1276</v>
      </c>
      <c r="N532" s="118" t="s">
        <v>1266</v>
      </c>
    </row>
    <row r="533" spans="1:14" s="4" customFormat="1" ht="150" customHeight="1">
      <c r="A533" s="117" t="s">
        <v>576</v>
      </c>
      <c r="B533" s="126" t="s">
        <v>1279</v>
      </c>
      <c r="C533" s="99" t="s">
        <v>1272</v>
      </c>
      <c r="D533" s="76">
        <v>1</v>
      </c>
      <c r="E533" s="129">
        <v>595</v>
      </c>
      <c r="F533" s="129">
        <v>625</v>
      </c>
      <c r="G533" s="130" t="s">
        <v>1273</v>
      </c>
      <c r="H533" s="109">
        <f t="shared" si="87"/>
        <v>0.55141200000000001</v>
      </c>
      <c r="I533" s="63" t="s">
        <v>1274</v>
      </c>
      <c r="J533" s="67" t="s">
        <v>1280</v>
      </c>
      <c r="K533" s="44" t="s">
        <v>307</v>
      </c>
      <c r="L533" s="32" t="s">
        <v>308</v>
      </c>
      <c r="M533" s="67" t="s">
        <v>1276</v>
      </c>
      <c r="N533" s="118" t="s">
        <v>1266</v>
      </c>
    </row>
    <row r="534" spans="1:14" s="4" customFormat="1" ht="150" customHeight="1">
      <c r="A534" s="117" t="s">
        <v>576</v>
      </c>
      <c r="B534" s="126" t="s">
        <v>1281</v>
      </c>
      <c r="C534" s="99" t="s">
        <v>1282</v>
      </c>
      <c r="D534" s="76">
        <v>1</v>
      </c>
      <c r="E534" s="129">
        <v>505</v>
      </c>
      <c r="F534" s="129">
        <v>535</v>
      </c>
      <c r="G534" s="130" t="s">
        <v>1283</v>
      </c>
      <c r="H534" s="109">
        <f t="shared" ref="H534:H537" si="88">1.32*0.7*0.47</f>
        <v>0.43428</v>
      </c>
      <c r="I534" s="63" t="s">
        <v>1284</v>
      </c>
      <c r="J534" s="67" t="s">
        <v>1285</v>
      </c>
      <c r="K534" s="44" t="s">
        <v>307</v>
      </c>
      <c r="L534" s="32" t="s">
        <v>308</v>
      </c>
      <c r="M534" s="67" t="s">
        <v>1286</v>
      </c>
      <c r="N534" s="118" t="s">
        <v>1266</v>
      </c>
    </row>
    <row r="535" spans="1:14" s="4" customFormat="1" ht="150" customHeight="1">
      <c r="A535" s="117" t="s">
        <v>576</v>
      </c>
      <c r="B535" s="126" t="s">
        <v>1287</v>
      </c>
      <c r="C535" s="99" t="s">
        <v>1282</v>
      </c>
      <c r="D535" s="76">
        <v>1</v>
      </c>
      <c r="E535" s="129">
        <v>515</v>
      </c>
      <c r="F535" s="129">
        <v>545</v>
      </c>
      <c r="G535" s="130" t="s">
        <v>1283</v>
      </c>
      <c r="H535" s="109">
        <f t="shared" si="88"/>
        <v>0.43428</v>
      </c>
      <c r="I535" s="63" t="s">
        <v>1284</v>
      </c>
      <c r="J535" s="67" t="s">
        <v>1288</v>
      </c>
      <c r="K535" s="44" t="s">
        <v>307</v>
      </c>
      <c r="L535" s="32" t="s">
        <v>308</v>
      </c>
      <c r="M535" s="67" t="s">
        <v>1286</v>
      </c>
      <c r="N535" s="118" t="s">
        <v>1266</v>
      </c>
    </row>
    <row r="536" spans="1:14" s="4" customFormat="1" ht="150" customHeight="1">
      <c r="A536" s="117" t="s">
        <v>576</v>
      </c>
      <c r="B536" s="126" t="s">
        <v>1289</v>
      </c>
      <c r="C536" s="99" t="s">
        <v>1282</v>
      </c>
      <c r="D536" s="76">
        <v>1</v>
      </c>
      <c r="E536" s="129">
        <v>550</v>
      </c>
      <c r="F536" s="129">
        <v>580</v>
      </c>
      <c r="G536" s="130" t="s">
        <v>1283</v>
      </c>
      <c r="H536" s="109">
        <f t="shared" si="88"/>
        <v>0.43428</v>
      </c>
      <c r="I536" s="63" t="s">
        <v>1284</v>
      </c>
      <c r="J536" s="67" t="s">
        <v>1290</v>
      </c>
      <c r="K536" s="44" t="s">
        <v>307</v>
      </c>
      <c r="L536" s="32" t="s">
        <v>308</v>
      </c>
      <c r="M536" s="67" t="s">
        <v>1286</v>
      </c>
      <c r="N536" s="118" t="s">
        <v>1266</v>
      </c>
    </row>
    <row r="537" spans="1:14" s="4" customFormat="1" ht="150" customHeight="1">
      <c r="A537" s="117" t="s">
        <v>576</v>
      </c>
      <c r="B537" s="126" t="s">
        <v>1289</v>
      </c>
      <c r="C537" s="99" t="s">
        <v>1282</v>
      </c>
      <c r="D537" s="76">
        <v>1</v>
      </c>
      <c r="E537" s="129">
        <v>550</v>
      </c>
      <c r="F537" s="129">
        <v>580</v>
      </c>
      <c r="G537" s="130" t="s">
        <v>1283</v>
      </c>
      <c r="H537" s="109">
        <f t="shared" si="88"/>
        <v>0.43428</v>
      </c>
      <c r="I537" s="63" t="s">
        <v>1284</v>
      </c>
      <c r="J537" s="67" t="s">
        <v>1290</v>
      </c>
      <c r="K537" s="44" t="s">
        <v>307</v>
      </c>
      <c r="L537" s="32" t="s">
        <v>308</v>
      </c>
      <c r="M537" s="67" t="s">
        <v>1286</v>
      </c>
      <c r="N537" s="118" t="s">
        <v>1266</v>
      </c>
    </row>
    <row r="538" spans="1:14" s="4" customFormat="1" ht="150" customHeight="1">
      <c r="A538" s="117" t="s">
        <v>576</v>
      </c>
      <c r="B538" s="126" t="s">
        <v>1291</v>
      </c>
      <c r="C538" s="99" t="s">
        <v>1292</v>
      </c>
      <c r="D538" s="76">
        <v>1</v>
      </c>
      <c r="E538" s="129">
        <v>540</v>
      </c>
      <c r="F538" s="129">
        <v>570</v>
      </c>
      <c r="G538" s="130" t="s">
        <v>1293</v>
      </c>
      <c r="H538" s="109">
        <f t="shared" ref="H538:H541" si="89">1.22*0.71*0.56</f>
        <v>0.485072</v>
      </c>
      <c r="I538" s="63" t="s">
        <v>1294</v>
      </c>
      <c r="J538" s="67" t="s">
        <v>1295</v>
      </c>
      <c r="K538" s="44" t="s">
        <v>307</v>
      </c>
      <c r="L538" s="32" t="s">
        <v>308</v>
      </c>
      <c r="M538" s="67" t="s">
        <v>1296</v>
      </c>
      <c r="N538" s="118" t="s">
        <v>1266</v>
      </c>
    </row>
    <row r="539" spans="1:14" s="4" customFormat="1" ht="150" customHeight="1">
      <c r="A539" s="117" t="s">
        <v>576</v>
      </c>
      <c r="B539" s="126" t="s">
        <v>1297</v>
      </c>
      <c r="C539" s="99" t="s">
        <v>1292</v>
      </c>
      <c r="D539" s="76">
        <v>1</v>
      </c>
      <c r="E539" s="129">
        <v>550</v>
      </c>
      <c r="F539" s="129">
        <v>580</v>
      </c>
      <c r="G539" s="130" t="s">
        <v>1293</v>
      </c>
      <c r="H539" s="109">
        <f t="shared" si="89"/>
        <v>0.485072</v>
      </c>
      <c r="I539" s="63" t="s">
        <v>1294</v>
      </c>
      <c r="J539" s="67" t="s">
        <v>1298</v>
      </c>
      <c r="K539" s="44" t="s">
        <v>307</v>
      </c>
      <c r="L539" s="32" t="s">
        <v>308</v>
      </c>
      <c r="M539" s="67" t="s">
        <v>1296</v>
      </c>
      <c r="N539" s="118" t="s">
        <v>1266</v>
      </c>
    </row>
    <row r="540" spans="1:14" s="4" customFormat="1" ht="150" customHeight="1">
      <c r="A540" s="117" t="s">
        <v>576</v>
      </c>
      <c r="B540" s="126" t="s">
        <v>1299</v>
      </c>
      <c r="C540" s="99" t="s">
        <v>1292</v>
      </c>
      <c r="D540" s="76">
        <v>1</v>
      </c>
      <c r="E540" s="129">
        <v>580</v>
      </c>
      <c r="F540" s="129">
        <v>615</v>
      </c>
      <c r="G540" s="130" t="s">
        <v>1293</v>
      </c>
      <c r="H540" s="109">
        <f t="shared" si="89"/>
        <v>0.485072</v>
      </c>
      <c r="I540" s="63" t="s">
        <v>1294</v>
      </c>
      <c r="J540" s="67" t="s">
        <v>1300</v>
      </c>
      <c r="K540" s="44" t="s">
        <v>307</v>
      </c>
      <c r="L540" s="32" t="s">
        <v>308</v>
      </c>
      <c r="M540" s="67" t="s">
        <v>1296</v>
      </c>
      <c r="N540" s="118" t="s">
        <v>1266</v>
      </c>
    </row>
    <row r="541" spans="1:14" s="4" customFormat="1" ht="150" customHeight="1">
      <c r="A541" s="117" t="s">
        <v>576</v>
      </c>
      <c r="B541" s="126" t="s">
        <v>1299</v>
      </c>
      <c r="C541" s="99" t="s">
        <v>1292</v>
      </c>
      <c r="D541" s="76">
        <v>1</v>
      </c>
      <c r="E541" s="129">
        <v>580</v>
      </c>
      <c r="F541" s="129">
        <v>615</v>
      </c>
      <c r="G541" s="130" t="s">
        <v>1293</v>
      </c>
      <c r="H541" s="109">
        <f t="shared" si="89"/>
        <v>0.485072</v>
      </c>
      <c r="I541" s="63" t="s">
        <v>1294</v>
      </c>
      <c r="J541" s="67" t="s">
        <v>1300</v>
      </c>
      <c r="K541" s="44" t="s">
        <v>307</v>
      </c>
      <c r="L541" s="32" t="s">
        <v>308</v>
      </c>
      <c r="M541" s="67" t="s">
        <v>1296</v>
      </c>
      <c r="N541" s="118" t="s">
        <v>1266</v>
      </c>
    </row>
    <row r="542" spans="1:14" s="4" customFormat="1" ht="150" customHeight="1">
      <c r="A542" s="117" t="s">
        <v>576</v>
      </c>
      <c r="B542" s="126" t="s">
        <v>1301</v>
      </c>
      <c r="C542" s="99" t="s">
        <v>1302</v>
      </c>
      <c r="D542" s="76">
        <v>1</v>
      </c>
      <c r="E542" s="129">
        <v>460</v>
      </c>
      <c r="F542" s="129">
        <v>480</v>
      </c>
      <c r="G542" s="130" t="s">
        <v>1303</v>
      </c>
      <c r="H542" s="109">
        <f>1.15*0.64*0.52</f>
        <v>0.38272</v>
      </c>
      <c r="I542" s="63" t="s">
        <v>1304</v>
      </c>
      <c r="J542" s="67" t="s">
        <v>1305</v>
      </c>
      <c r="K542" s="44" t="s">
        <v>307</v>
      </c>
      <c r="L542" s="32" t="s">
        <v>308</v>
      </c>
      <c r="M542" s="67" t="s">
        <v>1306</v>
      </c>
      <c r="N542" s="118" t="s">
        <v>1307</v>
      </c>
    </row>
    <row r="543" spans="1:14" s="4" customFormat="1" ht="150" customHeight="1">
      <c r="A543" s="117" t="s">
        <v>576</v>
      </c>
      <c r="B543" s="126" t="s">
        <v>1301</v>
      </c>
      <c r="C543" s="99" t="s">
        <v>1302</v>
      </c>
      <c r="D543" s="76">
        <v>1</v>
      </c>
      <c r="E543" s="129">
        <v>460</v>
      </c>
      <c r="F543" s="129">
        <v>480</v>
      </c>
      <c r="G543" s="130" t="s">
        <v>1303</v>
      </c>
      <c r="H543" s="109">
        <f t="shared" ref="H542:H544" si="90">1.15*0.64*0.52</f>
        <v>0.38272</v>
      </c>
      <c r="I543" s="63" t="s">
        <v>1294</v>
      </c>
      <c r="J543" s="67" t="s">
        <v>1305</v>
      </c>
      <c r="K543" s="44" t="s">
        <v>307</v>
      </c>
      <c r="L543" s="32" t="s">
        <v>308</v>
      </c>
      <c r="M543" s="67" t="s">
        <v>1306</v>
      </c>
      <c r="N543" s="118" t="s">
        <v>1307</v>
      </c>
    </row>
    <row r="544" spans="1:14" s="4" customFormat="1" ht="150" customHeight="1">
      <c r="A544" s="117" t="s">
        <v>576</v>
      </c>
      <c r="B544" s="126" t="s">
        <v>1308</v>
      </c>
      <c r="C544" s="99" t="s">
        <v>1302</v>
      </c>
      <c r="D544" s="76">
        <v>1</v>
      </c>
      <c r="E544" s="129">
        <v>495</v>
      </c>
      <c r="F544" s="129">
        <v>515</v>
      </c>
      <c r="G544" s="130" t="s">
        <v>1303</v>
      </c>
      <c r="H544" s="109">
        <f t="shared" si="90"/>
        <v>0.38272</v>
      </c>
      <c r="I544" s="63" t="s">
        <v>1294</v>
      </c>
      <c r="J544" s="67" t="s">
        <v>1309</v>
      </c>
      <c r="K544" s="44" t="s">
        <v>307</v>
      </c>
      <c r="L544" s="32" t="s">
        <v>308</v>
      </c>
      <c r="M544" s="67" t="s">
        <v>1306</v>
      </c>
      <c r="N544" s="118" t="s">
        <v>1307</v>
      </c>
    </row>
    <row r="545" spans="1:14" s="4" customFormat="1" ht="150" customHeight="1">
      <c r="A545" s="117" t="s">
        <v>1310</v>
      </c>
      <c r="B545" s="126" t="s">
        <v>1311</v>
      </c>
      <c r="C545" s="99" t="s">
        <v>1312</v>
      </c>
      <c r="D545" s="76">
        <v>1</v>
      </c>
      <c r="E545" s="129">
        <v>425</v>
      </c>
      <c r="F545" s="129">
        <v>450</v>
      </c>
      <c r="G545" s="130" t="s">
        <v>1313</v>
      </c>
      <c r="H545" s="109">
        <f t="shared" ref="H545:H550" si="91">1.3*0.72*0.44</f>
        <v>0.41183999999999998</v>
      </c>
      <c r="I545" s="63" t="s">
        <v>1314</v>
      </c>
      <c r="J545" s="67" t="s">
        <v>1315</v>
      </c>
      <c r="K545" s="44" t="s">
        <v>307</v>
      </c>
      <c r="L545" s="32" t="s">
        <v>308</v>
      </c>
      <c r="M545" s="67" t="s">
        <v>1316</v>
      </c>
      <c r="N545" s="118"/>
    </row>
    <row r="546" spans="1:14" s="4" customFormat="1" ht="150" customHeight="1">
      <c r="A546" s="117" t="s">
        <v>1310</v>
      </c>
      <c r="B546" s="126" t="s">
        <v>1317</v>
      </c>
      <c r="C546" s="99" t="s">
        <v>1312</v>
      </c>
      <c r="D546" s="76">
        <v>1</v>
      </c>
      <c r="E546" s="129">
        <v>450</v>
      </c>
      <c r="F546" s="129">
        <v>475</v>
      </c>
      <c r="G546" s="130" t="s">
        <v>1313</v>
      </c>
      <c r="H546" s="109">
        <f t="shared" si="91"/>
        <v>0.41183999999999998</v>
      </c>
      <c r="I546" s="63" t="s">
        <v>1314</v>
      </c>
      <c r="J546" s="67" t="s">
        <v>1318</v>
      </c>
      <c r="K546" s="44" t="s">
        <v>307</v>
      </c>
      <c r="L546" s="32" t="s">
        <v>308</v>
      </c>
      <c r="M546" s="67" t="s">
        <v>1316</v>
      </c>
      <c r="N546" s="118"/>
    </row>
    <row r="547" spans="1:14" s="4" customFormat="1" ht="150" customHeight="1">
      <c r="A547" s="117" t="s">
        <v>1310</v>
      </c>
      <c r="B547" s="126" t="s">
        <v>1317</v>
      </c>
      <c r="C547" s="99" t="s">
        <v>1312</v>
      </c>
      <c r="D547" s="76">
        <v>1</v>
      </c>
      <c r="E547" s="129">
        <v>450</v>
      </c>
      <c r="F547" s="129">
        <v>475</v>
      </c>
      <c r="G547" s="130" t="s">
        <v>1313</v>
      </c>
      <c r="H547" s="109">
        <f t="shared" si="91"/>
        <v>0.41183999999999998</v>
      </c>
      <c r="I547" s="63" t="s">
        <v>1314</v>
      </c>
      <c r="J547" s="67" t="s">
        <v>1318</v>
      </c>
      <c r="K547" s="44" t="s">
        <v>307</v>
      </c>
      <c r="L547" s="32" t="s">
        <v>308</v>
      </c>
      <c r="M547" s="67" t="s">
        <v>1316</v>
      </c>
      <c r="N547" s="118"/>
    </row>
    <row r="548" spans="1:14" s="4" customFormat="1" ht="150" customHeight="1">
      <c r="A548" s="117" t="s">
        <v>1310</v>
      </c>
      <c r="B548" s="126" t="s">
        <v>1319</v>
      </c>
      <c r="C548" s="99" t="s">
        <v>1320</v>
      </c>
      <c r="D548" s="76">
        <v>1</v>
      </c>
      <c r="E548" s="129">
        <v>470</v>
      </c>
      <c r="F548" s="129">
        <v>495</v>
      </c>
      <c r="G548" s="130" t="s">
        <v>1313</v>
      </c>
      <c r="H548" s="109">
        <f t="shared" si="91"/>
        <v>0.41183999999999998</v>
      </c>
      <c r="I548" s="63" t="s">
        <v>1314</v>
      </c>
      <c r="J548" s="67" t="s">
        <v>1315</v>
      </c>
      <c r="K548" s="44" t="s">
        <v>307</v>
      </c>
      <c r="L548" s="32" t="s">
        <v>308</v>
      </c>
      <c r="M548" s="67" t="s">
        <v>1316</v>
      </c>
      <c r="N548" s="118"/>
    </row>
    <row r="549" spans="1:14" s="4" customFormat="1" ht="150" customHeight="1">
      <c r="A549" s="117" t="s">
        <v>1310</v>
      </c>
      <c r="B549" s="126" t="s">
        <v>1321</v>
      </c>
      <c r="C549" s="99" t="s">
        <v>1320</v>
      </c>
      <c r="D549" s="76">
        <v>1</v>
      </c>
      <c r="E549" s="129">
        <v>495</v>
      </c>
      <c r="F549" s="129">
        <v>520</v>
      </c>
      <c r="G549" s="130" t="s">
        <v>1313</v>
      </c>
      <c r="H549" s="109">
        <f t="shared" si="91"/>
        <v>0.41183999999999998</v>
      </c>
      <c r="I549" s="63" t="s">
        <v>1314</v>
      </c>
      <c r="J549" s="67" t="s">
        <v>1318</v>
      </c>
      <c r="K549" s="44" t="s">
        <v>307</v>
      </c>
      <c r="L549" s="32" t="s">
        <v>308</v>
      </c>
      <c r="M549" s="67" t="s">
        <v>1316</v>
      </c>
      <c r="N549" s="118"/>
    </row>
    <row r="550" spans="1:14" s="4" customFormat="1" ht="150" customHeight="1">
      <c r="A550" s="117" t="s">
        <v>1310</v>
      </c>
      <c r="B550" s="126" t="s">
        <v>1321</v>
      </c>
      <c r="C550" s="99" t="s">
        <v>1320</v>
      </c>
      <c r="D550" s="76">
        <v>1</v>
      </c>
      <c r="E550" s="129">
        <v>495</v>
      </c>
      <c r="F550" s="129">
        <v>520</v>
      </c>
      <c r="G550" s="130" t="s">
        <v>1313</v>
      </c>
      <c r="H550" s="109">
        <f t="shared" si="91"/>
        <v>0.41183999999999998</v>
      </c>
      <c r="I550" s="63" t="s">
        <v>1314</v>
      </c>
      <c r="J550" s="67" t="s">
        <v>1318</v>
      </c>
      <c r="K550" s="44" t="s">
        <v>307</v>
      </c>
      <c r="L550" s="32" t="s">
        <v>308</v>
      </c>
      <c r="M550" s="67" t="s">
        <v>1316</v>
      </c>
      <c r="N550" s="118"/>
    </row>
    <row r="551" spans="1:14" s="4" customFormat="1" ht="150" customHeight="1">
      <c r="A551" s="117" t="s">
        <v>1322</v>
      </c>
      <c r="B551" s="126" t="s">
        <v>1323</v>
      </c>
      <c r="C551" s="99" t="s">
        <v>1324</v>
      </c>
      <c r="D551" s="76">
        <v>1</v>
      </c>
      <c r="E551" s="129">
        <v>440</v>
      </c>
      <c r="F551" s="129">
        <v>460</v>
      </c>
      <c r="G551" s="130" t="s">
        <v>1325</v>
      </c>
      <c r="H551" s="109">
        <f t="shared" ref="H551:H554" si="92">1.2*0.65*0.44</f>
        <v>0.34320000000000001</v>
      </c>
      <c r="I551" s="63" t="s">
        <v>1326</v>
      </c>
      <c r="J551" s="67" t="s">
        <v>1327</v>
      </c>
      <c r="K551" s="44" t="s">
        <v>307</v>
      </c>
      <c r="L551" s="32" t="s">
        <v>308</v>
      </c>
      <c r="M551" s="67" t="s">
        <v>1328</v>
      </c>
      <c r="N551" s="118"/>
    </row>
    <row r="552" spans="1:14" s="4" customFormat="1" ht="150" customHeight="1">
      <c r="A552" s="117" t="s">
        <v>1322</v>
      </c>
      <c r="B552" s="126" t="s">
        <v>1329</v>
      </c>
      <c r="C552" s="99" t="s">
        <v>1330</v>
      </c>
      <c r="D552" s="76">
        <v>1</v>
      </c>
      <c r="E552" s="129">
        <v>505</v>
      </c>
      <c r="F552" s="129">
        <v>525</v>
      </c>
      <c r="G552" s="130" t="s">
        <v>1325</v>
      </c>
      <c r="H552" s="109">
        <f t="shared" si="92"/>
        <v>0.34320000000000001</v>
      </c>
      <c r="I552" s="63" t="s">
        <v>1326</v>
      </c>
      <c r="J552" s="67" t="s">
        <v>1327</v>
      </c>
      <c r="K552" s="44" t="s">
        <v>307</v>
      </c>
      <c r="L552" s="32" t="s">
        <v>308</v>
      </c>
      <c r="M552" s="67" t="s">
        <v>1328</v>
      </c>
      <c r="N552" s="118"/>
    </row>
    <row r="553" spans="1:14" s="4" customFormat="1" ht="150" customHeight="1">
      <c r="A553" s="117" t="s">
        <v>1322</v>
      </c>
      <c r="B553" s="126" t="s">
        <v>1329</v>
      </c>
      <c r="C553" s="99" t="s">
        <v>1330</v>
      </c>
      <c r="D553" s="76">
        <v>1</v>
      </c>
      <c r="E553" s="129">
        <v>505</v>
      </c>
      <c r="F553" s="129">
        <v>525</v>
      </c>
      <c r="G553" s="130" t="s">
        <v>1325</v>
      </c>
      <c r="H553" s="109">
        <f t="shared" si="92"/>
        <v>0.34320000000000001</v>
      </c>
      <c r="I553" s="63" t="s">
        <v>1326</v>
      </c>
      <c r="J553" s="67" t="s">
        <v>1327</v>
      </c>
      <c r="K553" s="44" t="s">
        <v>307</v>
      </c>
      <c r="L553" s="32" t="s">
        <v>308</v>
      </c>
      <c r="M553" s="67" t="s">
        <v>1328</v>
      </c>
      <c r="N553" s="118"/>
    </row>
    <row r="554" spans="1:14" s="4" customFormat="1" ht="150" customHeight="1">
      <c r="A554" s="117" t="s">
        <v>1322</v>
      </c>
      <c r="B554" s="126" t="s">
        <v>1329</v>
      </c>
      <c r="C554" s="99" t="s">
        <v>1330</v>
      </c>
      <c r="D554" s="76">
        <v>1</v>
      </c>
      <c r="E554" s="129">
        <v>505</v>
      </c>
      <c r="F554" s="129">
        <v>525</v>
      </c>
      <c r="G554" s="130" t="s">
        <v>1325</v>
      </c>
      <c r="H554" s="109">
        <f t="shared" si="92"/>
        <v>0.34320000000000001</v>
      </c>
      <c r="I554" s="63" t="s">
        <v>1326</v>
      </c>
      <c r="J554" s="67" t="s">
        <v>1327</v>
      </c>
      <c r="K554" s="44" t="s">
        <v>307</v>
      </c>
      <c r="L554" s="32" t="s">
        <v>308</v>
      </c>
      <c r="M554" s="67" t="s">
        <v>1328</v>
      </c>
      <c r="N554" s="118"/>
    </row>
    <row r="555" spans="1:14" s="4" customFormat="1" ht="150" customHeight="1">
      <c r="A555" s="117" t="s">
        <v>466</v>
      </c>
      <c r="B555" s="126" t="s">
        <v>1331</v>
      </c>
      <c r="C555" s="99" t="s">
        <v>1332</v>
      </c>
      <c r="D555" s="76">
        <v>1</v>
      </c>
      <c r="E555" s="129">
        <v>408</v>
      </c>
      <c r="F555" s="129">
        <v>428</v>
      </c>
      <c r="G555" s="130" t="s">
        <v>1333</v>
      </c>
      <c r="H555" s="109">
        <f t="shared" ref="H555:H557" si="93">1.19*0.64*0.36</f>
        <v>0.27417599999999998</v>
      </c>
      <c r="I555" s="63" t="s">
        <v>1334</v>
      </c>
      <c r="J555" s="67" t="s">
        <v>1335</v>
      </c>
      <c r="K555" s="44" t="s">
        <v>307</v>
      </c>
      <c r="L555" s="32" t="s">
        <v>308</v>
      </c>
      <c r="M555" s="67" t="s">
        <v>1328</v>
      </c>
      <c r="N555" s="118"/>
    </row>
    <row r="556" spans="1:14" s="4" customFormat="1" ht="150" customHeight="1">
      <c r="A556" s="117" t="s">
        <v>466</v>
      </c>
      <c r="B556" s="126" t="s">
        <v>1336</v>
      </c>
      <c r="C556" s="99" t="s">
        <v>1337</v>
      </c>
      <c r="D556" s="76">
        <v>1</v>
      </c>
      <c r="E556" s="129">
        <v>455</v>
      </c>
      <c r="F556" s="129">
        <v>475</v>
      </c>
      <c r="G556" s="130" t="s">
        <v>1333</v>
      </c>
      <c r="H556" s="109">
        <f t="shared" si="93"/>
        <v>0.27417599999999998</v>
      </c>
      <c r="I556" s="63" t="s">
        <v>1334</v>
      </c>
      <c r="J556" s="67" t="s">
        <v>1335</v>
      </c>
      <c r="K556" s="44" t="s">
        <v>307</v>
      </c>
      <c r="L556" s="32" t="s">
        <v>308</v>
      </c>
      <c r="M556" s="67" t="s">
        <v>1328</v>
      </c>
      <c r="N556" s="118"/>
    </row>
    <row r="557" spans="1:14" s="4" customFormat="1" ht="150" customHeight="1">
      <c r="A557" s="117" t="s">
        <v>466</v>
      </c>
      <c r="B557" s="126" t="s">
        <v>1336</v>
      </c>
      <c r="C557" s="99" t="s">
        <v>1337</v>
      </c>
      <c r="D557" s="76">
        <v>1</v>
      </c>
      <c r="E557" s="129">
        <v>455</v>
      </c>
      <c r="F557" s="129">
        <v>475</v>
      </c>
      <c r="G557" s="130" t="s">
        <v>1333</v>
      </c>
      <c r="H557" s="109">
        <f t="shared" si="93"/>
        <v>0.27417599999999998</v>
      </c>
      <c r="I557" s="63" t="s">
        <v>1334</v>
      </c>
      <c r="J557" s="67" t="s">
        <v>1335</v>
      </c>
      <c r="K557" s="44" t="s">
        <v>307</v>
      </c>
      <c r="L557" s="32" t="s">
        <v>308</v>
      </c>
      <c r="M557" s="67" t="s">
        <v>1328</v>
      </c>
      <c r="N557" s="118"/>
    </row>
    <row r="558" spans="1:14" s="4" customFormat="1" ht="150" customHeight="1">
      <c r="A558" s="117" t="s">
        <v>466</v>
      </c>
      <c r="B558" s="126" t="s">
        <v>1338</v>
      </c>
      <c r="C558" s="99" t="s">
        <v>1337</v>
      </c>
      <c r="D558" s="76">
        <v>1</v>
      </c>
      <c r="E558" s="129">
        <v>495</v>
      </c>
      <c r="F558" s="129">
        <v>510</v>
      </c>
      <c r="G558" s="130" t="s">
        <v>1339</v>
      </c>
      <c r="H558" s="109">
        <f>1.18*0.62*0.365</f>
        <v>0.26703399999999999</v>
      </c>
      <c r="I558" s="63" t="s">
        <v>1340</v>
      </c>
      <c r="J558" s="67" t="s">
        <v>1341</v>
      </c>
      <c r="K558" s="44" t="s">
        <v>307</v>
      </c>
      <c r="L558" s="32" t="s">
        <v>308</v>
      </c>
      <c r="M558" s="67" t="s">
        <v>1328</v>
      </c>
      <c r="N558" s="118"/>
    </row>
    <row r="559" spans="1:14" s="4" customFormat="1" ht="150" customHeight="1">
      <c r="A559" s="117" t="s">
        <v>466</v>
      </c>
      <c r="B559" s="126" t="s">
        <v>1338</v>
      </c>
      <c r="C559" s="99" t="s">
        <v>1337</v>
      </c>
      <c r="D559" s="76">
        <v>1</v>
      </c>
      <c r="E559" s="129">
        <v>495</v>
      </c>
      <c r="F559" s="129">
        <v>510</v>
      </c>
      <c r="G559" s="130" t="s">
        <v>1339</v>
      </c>
      <c r="H559" s="109">
        <f>1.18*0.62*0.365</f>
        <v>0.26703399999999999</v>
      </c>
      <c r="I559" s="63" t="s">
        <v>1340</v>
      </c>
      <c r="J559" s="67" t="s">
        <v>1341</v>
      </c>
      <c r="K559" s="44" t="s">
        <v>307</v>
      </c>
      <c r="L559" s="32" t="s">
        <v>308</v>
      </c>
      <c r="M559" s="67" t="s">
        <v>1328</v>
      </c>
      <c r="N559" s="118"/>
    </row>
    <row r="560" spans="1:14" s="4" customFormat="1" ht="150" customHeight="1">
      <c r="A560" s="117" t="s">
        <v>466</v>
      </c>
      <c r="B560" s="126" t="s">
        <v>1342</v>
      </c>
      <c r="C560" s="99" t="s">
        <v>1343</v>
      </c>
      <c r="D560" s="76">
        <v>1</v>
      </c>
      <c r="E560" s="129">
        <v>465</v>
      </c>
      <c r="F560" s="129">
        <v>480</v>
      </c>
      <c r="G560" s="130" t="s">
        <v>1333</v>
      </c>
      <c r="H560" s="109">
        <f t="shared" ref="H560:H564" si="94">1.19*0.64*0.36</f>
        <v>0.27417599999999998</v>
      </c>
      <c r="I560" s="63" t="s">
        <v>1344</v>
      </c>
      <c r="J560" s="67" t="s">
        <v>1345</v>
      </c>
      <c r="K560" s="44" t="s">
        <v>307</v>
      </c>
      <c r="L560" s="32" t="s">
        <v>308</v>
      </c>
      <c r="M560" s="116" t="s">
        <v>1328</v>
      </c>
      <c r="N560" s="118"/>
    </row>
    <row r="561" spans="1:14" s="4" customFormat="1" ht="150" customHeight="1">
      <c r="A561" s="117" t="s">
        <v>466</v>
      </c>
      <c r="B561" s="126" t="s">
        <v>1342</v>
      </c>
      <c r="C561" s="99" t="s">
        <v>1343</v>
      </c>
      <c r="D561" s="76">
        <v>1</v>
      </c>
      <c r="E561" s="129">
        <v>465</v>
      </c>
      <c r="F561" s="129">
        <v>480</v>
      </c>
      <c r="G561" s="130" t="s">
        <v>1333</v>
      </c>
      <c r="H561" s="109">
        <f t="shared" si="94"/>
        <v>0.27417599999999998</v>
      </c>
      <c r="I561" s="63" t="s">
        <v>1344</v>
      </c>
      <c r="J561" s="67" t="s">
        <v>1345</v>
      </c>
      <c r="K561" s="44" t="s">
        <v>307</v>
      </c>
      <c r="L561" s="32" t="s">
        <v>308</v>
      </c>
      <c r="M561" s="116" t="s">
        <v>1328</v>
      </c>
      <c r="N561" s="118"/>
    </row>
    <row r="562" spans="1:14" s="4" customFormat="1" ht="150" customHeight="1">
      <c r="A562" s="117" t="s">
        <v>466</v>
      </c>
      <c r="B562" s="126" t="s">
        <v>1342</v>
      </c>
      <c r="C562" s="99" t="s">
        <v>1343</v>
      </c>
      <c r="D562" s="76">
        <v>1</v>
      </c>
      <c r="E562" s="129">
        <v>465</v>
      </c>
      <c r="F562" s="129">
        <v>480</v>
      </c>
      <c r="G562" s="130" t="s">
        <v>1333</v>
      </c>
      <c r="H562" s="109">
        <f t="shared" si="94"/>
        <v>0.27417599999999998</v>
      </c>
      <c r="I562" s="63" t="s">
        <v>1344</v>
      </c>
      <c r="J562" s="67" t="s">
        <v>1345</v>
      </c>
      <c r="K562" s="44" t="s">
        <v>307</v>
      </c>
      <c r="L562" s="32" t="s">
        <v>308</v>
      </c>
      <c r="M562" s="116" t="s">
        <v>1328</v>
      </c>
      <c r="N562" s="118"/>
    </row>
    <row r="563" spans="1:14" s="4" customFormat="1" ht="150" customHeight="1">
      <c r="A563" s="117" t="s">
        <v>466</v>
      </c>
      <c r="B563" s="126" t="s">
        <v>1346</v>
      </c>
      <c r="C563" s="99" t="s">
        <v>1347</v>
      </c>
      <c r="D563" s="76">
        <v>1</v>
      </c>
      <c r="E563" s="129">
        <v>510</v>
      </c>
      <c r="F563" s="129">
        <v>525</v>
      </c>
      <c r="G563" s="130" t="s">
        <v>1333</v>
      </c>
      <c r="H563" s="109">
        <f t="shared" si="94"/>
        <v>0.27417599999999998</v>
      </c>
      <c r="I563" s="63" t="s">
        <v>1344</v>
      </c>
      <c r="J563" s="67" t="s">
        <v>1345</v>
      </c>
      <c r="K563" s="44" t="s">
        <v>307</v>
      </c>
      <c r="L563" s="32" t="s">
        <v>308</v>
      </c>
      <c r="M563" s="116" t="s">
        <v>1328</v>
      </c>
      <c r="N563" s="118"/>
    </row>
    <row r="564" spans="1:14" s="4" customFormat="1" ht="141.94999999999999" customHeight="1">
      <c r="A564" s="117" t="s">
        <v>466</v>
      </c>
      <c r="B564" s="126" t="s">
        <v>1346</v>
      </c>
      <c r="C564" s="75" t="s">
        <v>1348</v>
      </c>
      <c r="D564" s="76">
        <v>1</v>
      </c>
      <c r="E564" s="129">
        <v>510</v>
      </c>
      <c r="F564" s="129">
        <v>525</v>
      </c>
      <c r="G564" s="130" t="s">
        <v>1333</v>
      </c>
      <c r="H564" s="109">
        <f t="shared" si="94"/>
        <v>0.27417599999999998</v>
      </c>
      <c r="I564" s="63" t="s">
        <v>1344</v>
      </c>
      <c r="J564" s="67" t="s">
        <v>1345</v>
      </c>
      <c r="K564" s="44" t="s">
        <v>307</v>
      </c>
      <c r="L564" s="32" t="s">
        <v>308</v>
      </c>
      <c r="M564" s="116" t="s">
        <v>1328</v>
      </c>
      <c r="N564" s="118"/>
    </row>
    <row r="565" spans="1:14" s="4" customFormat="1" ht="150" customHeight="1">
      <c r="A565" s="117" t="s">
        <v>466</v>
      </c>
      <c r="B565" s="126" t="s">
        <v>1349</v>
      </c>
      <c r="C565" s="99" t="s">
        <v>1350</v>
      </c>
      <c r="D565" s="76">
        <v>1</v>
      </c>
      <c r="E565" s="129">
        <v>465</v>
      </c>
      <c r="F565" s="129">
        <v>480</v>
      </c>
      <c r="G565" s="130" t="s">
        <v>1333</v>
      </c>
      <c r="H565" s="109">
        <f t="shared" ref="H565:H572" si="95">1.19*0.64*0.36</f>
        <v>0.27417599999999998</v>
      </c>
      <c r="I565" s="63" t="s">
        <v>1344</v>
      </c>
      <c r="J565" s="67" t="s">
        <v>1345</v>
      </c>
      <c r="K565" s="44" t="s">
        <v>307</v>
      </c>
      <c r="L565" s="32" t="s">
        <v>308</v>
      </c>
      <c r="M565" s="67" t="s">
        <v>1328</v>
      </c>
      <c r="N565" s="118"/>
    </row>
    <row r="566" spans="1:14" s="4" customFormat="1" ht="150" customHeight="1">
      <c r="A566" s="117" t="s">
        <v>466</v>
      </c>
      <c r="B566" s="126" t="s">
        <v>1349</v>
      </c>
      <c r="C566" s="99" t="s">
        <v>1350</v>
      </c>
      <c r="D566" s="76">
        <v>1</v>
      </c>
      <c r="E566" s="129">
        <v>465</v>
      </c>
      <c r="F566" s="129">
        <v>480</v>
      </c>
      <c r="G566" s="130" t="s">
        <v>1333</v>
      </c>
      <c r="H566" s="109">
        <f t="shared" si="95"/>
        <v>0.27417599999999998</v>
      </c>
      <c r="I566" s="63" t="s">
        <v>1344</v>
      </c>
      <c r="J566" s="67" t="s">
        <v>1345</v>
      </c>
      <c r="K566" s="44" t="s">
        <v>307</v>
      </c>
      <c r="L566" s="32" t="s">
        <v>308</v>
      </c>
      <c r="M566" s="67" t="s">
        <v>1328</v>
      </c>
      <c r="N566" s="118"/>
    </row>
    <row r="567" spans="1:14" s="4" customFormat="1" ht="150" customHeight="1">
      <c r="A567" s="117" t="s">
        <v>466</v>
      </c>
      <c r="B567" s="126" t="s">
        <v>1349</v>
      </c>
      <c r="C567" s="99" t="s">
        <v>1350</v>
      </c>
      <c r="D567" s="76">
        <v>1</v>
      </c>
      <c r="E567" s="129">
        <v>465</v>
      </c>
      <c r="F567" s="129">
        <v>480</v>
      </c>
      <c r="G567" s="130" t="s">
        <v>1333</v>
      </c>
      <c r="H567" s="109">
        <f t="shared" si="95"/>
        <v>0.27417599999999998</v>
      </c>
      <c r="I567" s="63" t="s">
        <v>1344</v>
      </c>
      <c r="J567" s="67" t="s">
        <v>1345</v>
      </c>
      <c r="K567" s="44" t="s">
        <v>307</v>
      </c>
      <c r="L567" s="32" t="s">
        <v>308</v>
      </c>
      <c r="M567" s="67" t="s">
        <v>1328</v>
      </c>
      <c r="N567" s="118"/>
    </row>
    <row r="568" spans="1:14" s="4" customFormat="1" ht="150" customHeight="1">
      <c r="A568" s="117" t="s">
        <v>466</v>
      </c>
      <c r="B568" s="126" t="s">
        <v>1351</v>
      </c>
      <c r="C568" s="99" t="s">
        <v>1352</v>
      </c>
      <c r="D568" s="76">
        <v>1</v>
      </c>
      <c r="E568" s="129">
        <v>510</v>
      </c>
      <c r="F568" s="129">
        <v>525</v>
      </c>
      <c r="G568" s="130" t="s">
        <v>1333</v>
      </c>
      <c r="H568" s="109">
        <f t="shared" si="95"/>
        <v>0.27417599999999998</v>
      </c>
      <c r="I568" s="63" t="s">
        <v>1344</v>
      </c>
      <c r="J568" s="67" t="s">
        <v>1345</v>
      </c>
      <c r="K568" s="44" t="s">
        <v>307</v>
      </c>
      <c r="L568" s="32" t="s">
        <v>308</v>
      </c>
      <c r="M568" s="67" t="s">
        <v>1328</v>
      </c>
      <c r="N568" s="118"/>
    </row>
    <row r="569" spans="1:14" s="4" customFormat="1" ht="150" customHeight="1">
      <c r="A569" s="117" t="s">
        <v>466</v>
      </c>
      <c r="B569" s="126" t="s">
        <v>1353</v>
      </c>
      <c r="C569" s="99" t="s">
        <v>1350</v>
      </c>
      <c r="D569" s="76">
        <v>1</v>
      </c>
      <c r="E569" s="129">
        <v>465</v>
      </c>
      <c r="F569" s="129">
        <v>480</v>
      </c>
      <c r="G569" s="130" t="s">
        <v>1333</v>
      </c>
      <c r="H569" s="109">
        <f t="shared" si="95"/>
        <v>0.27417599999999998</v>
      </c>
      <c r="I569" s="63" t="s">
        <v>1344</v>
      </c>
      <c r="J569" s="67" t="s">
        <v>1345</v>
      </c>
      <c r="K569" s="44" t="s">
        <v>307</v>
      </c>
      <c r="L569" s="32" t="s">
        <v>308</v>
      </c>
      <c r="M569" s="67" t="s">
        <v>1328</v>
      </c>
      <c r="N569" s="118"/>
    </row>
    <row r="570" spans="1:14" s="4" customFormat="1" ht="150" customHeight="1">
      <c r="A570" s="117" t="s">
        <v>466</v>
      </c>
      <c r="B570" s="126" t="s">
        <v>1353</v>
      </c>
      <c r="C570" s="99" t="s">
        <v>1350</v>
      </c>
      <c r="D570" s="76">
        <v>1</v>
      </c>
      <c r="E570" s="129">
        <v>465</v>
      </c>
      <c r="F570" s="129">
        <v>480</v>
      </c>
      <c r="G570" s="130" t="s">
        <v>1333</v>
      </c>
      <c r="H570" s="109">
        <f t="shared" si="95"/>
        <v>0.27417599999999998</v>
      </c>
      <c r="I570" s="63" t="s">
        <v>1344</v>
      </c>
      <c r="J570" s="67" t="s">
        <v>1345</v>
      </c>
      <c r="K570" s="44" t="s">
        <v>307</v>
      </c>
      <c r="L570" s="32" t="s">
        <v>308</v>
      </c>
      <c r="M570" s="67" t="s">
        <v>1328</v>
      </c>
      <c r="N570" s="118"/>
    </row>
    <row r="571" spans="1:14" s="4" customFormat="1" ht="150" customHeight="1">
      <c r="A571" s="117" t="s">
        <v>466</v>
      </c>
      <c r="B571" s="126" t="s">
        <v>1353</v>
      </c>
      <c r="C571" s="99" t="s">
        <v>1350</v>
      </c>
      <c r="D571" s="76">
        <v>1</v>
      </c>
      <c r="E571" s="129">
        <v>465</v>
      </c>
      <c r="F571" s="129">
        <v>480</v>
      </c>
      <c r="G571" s="130" t="s">
        <v>1333</v>
      </c>
      <c r="H571" s="109">
        <f t="shared" si="95"/>
        <v>0.27417599999999998</v>
      </c>
      <c r="I571" s="63" t="s">
        <v>1344</v>
      </c>
      <c r="J571" s="67" t="s">
        <v>1345</v>
      </c>
      <c r="K571" s="44" t="s">
        <v>307</v>
      </c>
      <c r="L571" s="32" t="s">
        <v>308</v>
      </c>
      <c r="M571" s="67" t="s">
        <v>1328</v>
      </c>
      <c r="N571" s="118"/>
    </row>
    <row r="572" spans="1:14" s="4" customFormat="1" ht="150" customHeight="1">
      <c r="A572" s="117" t="s">
        <v>466</v>
      </c>
      <c r="B572" s="126" t="s">
        <v>1354</v>
      </c>
      <c r="C572" s="99" t="s">
        <v>1352</v>
      </c>
      <c r="D572" s="76">
        <v>1</v>
      </c>
      <c r="E572" s="129">
        <v>510</v>
      </c>
      <c r="F572" s="129">
        <v>525</v>
      </c>
      <c r="G572" s="130" t="s">
        <v>1333</v>
      </c>
      <c r="H572" s="109">
        <f t="shared" si="95"/>
        <v>0.27417599999999998</v>
      </c>
      <c r="I572" s="63" t="s">
        <v>1344</v>
      </c>
      <c r="J572" s="67" t="s">
        <v>1345</v>
      </c>
      <c r="K572" s="44" t="s">
        <v>307</v>
      </c>
      <c r="L572" s="32" t="s">
        <v>308</v>
      </c>
      <c r="M572" s="67" t="s">
        <v>1328</v>
      </c>
      <c r="N572" s="118"/>
    </row>
    <row r="573" spans="1:14" s="4" customFormat="1" ht="150" customHeight="1">
      <c r="A573" s="117" t="s">
        <v>1355</v>
      </c>
      <c r="B573" s="126" t="s">
        <v>1356</v>
      </c>
      <c r="C573" s="99" t="s">
        <v>1357</v>
      </c>
      <c r="D573" s="76">
        <v>1</v>
      </c>
      <c r="E573" s="129">
        <v>950</v>
      </c>
      <c r="F573" s="129">
        <v>995</v>
      </c>
      <c r="G573" s="130" t="s">
        <v>1358</v>
      </c>
      <c r="H573" s="109">
        <f t="shared" ref="H573:H575" si="96">1.5*0.82*0.62</f>
        <v>0.76259999999999994</v>
      </c>
      <c r="I573" s="63" t="s">
        <v>1359</v>
      </c>
      <c r="J573" s="67" t="s">
        <v>1360</v>
      </c>
      <c r="K573" s="44" t="s">
        <v>307</v>
      </c>
      <c r="L573" s="32" t="s">
        <v>308</v>
      </c>
      <c r="M573" s="67" t="s">
        <v>1361</v>
      </c>
      <c r="N573" s="118"/>
    </row>
    <row r="574" spans="1:14" s="4" customFormat="1" ht="150" customHeight="1">
      <c r="A574" s="117" t="s">
        <v>1355</v>
      </c>
      <c r="B574" s="126" t="s">
        <v>1362</v>
      </c>
      <c r="C574" s="99" t="s">
        <v>1357</v>
      </c>
      <c r="D574" s="76">
        <v>1</v>
      </c>
      <c r="E574" s="129">
        <v>1060</v>
      </c>
      <c r="F574" s="129">
        <v>1105</v>
      </c>
      <c r="G574" s="130" t="s">
        <v>1358</v>
      </c>
      <c r="H574" s="109">
        <f t="shared" si="96"/>
        <v>0.76259999999999994</v>
      </c>
      <c r="I574" s="63" t="s">
        <v>1359</v>
      </c>
      <c r="J574" s="67" t="s">
        <v>1363</v>
      </c>
      <c r="K574" s="44" t="s">
        <v>307</v>
      </c>
      <c r="L574" s="32" t="s">
        <v>308</v>
      </c>
      <c r="M574" s="67" t="s">
        <v>1361</v>
      </c>
      <c r="N574" s="118"/>
    </row>
    <row r="575" spans="1:14" s="4" customFormat="1" ht="150" customHeight="1">
      <c r="A575" s="117" t="s">
        <v>1355</v>
      </c>
      <c r="B575" s="126" t="s">
        <v>1362</v>
      </c>
      <c r="C575" s="99" t="s">
        <v>1357</v>
      </c>
      <c r="D575" s="76">
        <v>1</v>
      </c>
      <c r="E575" s="129">
        <v>1060</v>
      </c>
      <c r="F575" s="129">
        <v>1105</v>
      </c>
      <c r="G575" s="130" t="s">
        <v>1358</v>
      </c>
      <c r="H575" s="109">
        <f t="shared" si="96"/>
        <v>0.76259999999999994</v>
      </c>
      <c r="I575" s="63" t="s">
        <v>1359</v>
      </c>
      <c r="J575" s="67" t="s">
        <v>1363</v>
      </c>
      <c r="K575" s="44" t="s">
        <v>307</v>
      </c>
      <c r="L575" s="32" t="s">
        <v>308</v>
      </c>
      <c r="M575" s="67" t="s">
        <v>1361</v>
      </c>
      <c r="N575" s="118"/>
    </row>
    <row r="576" spans="1:14" s="4" customFormat="1" ht="150" customHeight="1">
      <c r="A576" s="117" t="s">
        <v>1355</v>
      </c>
      <c r="B576" s="126" t="s">
        <v>1364</v>
      </c>
      <c r="C576" s="99" t="s">
        <v>1357</v>
      </c>
      <c r="D576" s="76">
        <v>1</v>
      </c>
      <c r="E576" s="129">
        <v>308</v>
      </c>
      <c r="F576" s="129">
        <v>338</v>
      </c>
      <c r="G576" s="130" t="s">
        <v>1365</v>
      </c>
      <c r="H576" s="109">
        <f t="shared" ref="H576:H581" si="97">1.28*0.65*0.53</f>
        <v>0.44096000000000002</v>
      </c>
      <c r="I576" s="63" t="s">
        <v>1366</v>
      </c>
      <c r="J576" s="67" t="s">
        <v>1367</v>
      </c>
      <c r="K576" s="44" t="s">
        <v>307</v>
      </c>
      <c r="L576" s="32" t="s">
        <v>308</v>
      </c>
      <c r="M576" s="67" t="s">
        <v>1368</v>
      </c>
      <c r="N576" s="118"/>
    </row>
    <row r="577" spans="1:14" s="4" customFormat="1" ht="150" customHeight="1">
      <c r="A577" s="117" t="s">
        <v>1355</v>
      </c>
      <c r="B577" s="126" t="s">
        <v>1369</v>
      </c>
      <c r="C577" s="99" t="s">
        <v>1357</v>
      </c>
      <c r="D577" s="76">
        <v>1</v>
      </c>
      <c r="E577" s="129">
        <v>348</v>
      </c>
      <c r="F577" s="129">
        <v>378</v>
      </c>
      <c r="G577" s="130" t="s">
        <v>1365</v>
      </c>
      <c r="H577" s="109">
        <f t="shared" si="97"/>
        <v>0.44096000000000002</v>
      </c>
      <c r="I577" s="63" t="s">
        <v>1366</v>
      </c>
      <c r="J577" s="67" t="s">
        <v>1370</v>
      </c>
      <c r="K577" s="44" t="s">
        <v>307</v>
      </c>
      <c r="L577" s="32" t="s">
        <v>308</v>
      </c>
      <c r="M577" s="67" t="s">
        <v>1368</v>
      </c>
      <c r="N577" s="118"/>
    </row>
    <row r="578" spans="1:14" s="4" customFormat="1" ht="150" customHeight="1">
      <c r="A578" s="117" t="s">
        <v>1355</v>
      </c>
      <c r="B578" s="126" t="s">
        <v>1371</v>
      </c>
      <c r="C578" s="99" t="s">
        <v>1357</v>
      </c>
      <c r="D578" s="76">
        <v>1</v>
      </c>
      <c r="E578" s="129">
        <v>380</v>
      </c>
      <c r="F578" s="129">
        <v>410</v>
      </c>
      <c r="G578" s="130" t="s">
        <v>1365</v>
      </c>
      <c r="H578" s="109">
        <f t="shared" si="97"/>
        <v>0.44096000000000002</v>
      </c>
      <c r="I578" s="63" t="s">
        <v>1366</v>
      </c>
      <c r="J578" s="67" t="s">
        <v>1372</v>
      </c>
      <c r="K578" s="44" t="s">
        <v>307</v>
      </c>
      <c r="L578" s="32" t="s">
        <v>308</v>
      </c>
      <c r="M578" s="67" t="s">
        <v>1368</v>
      </c>
      <c r="N578" s="118"/>
    </row>
    <row r="579" spans="1:14" s="4" customFormat="1" ht="150" customHeight="1">
      <c r="A579" s="117" t="s">
        <v>1355</v>
      </c>
      <c r="B579" s="126" t="s">
        <v>1373</v>
      </c>
      <c r="C579" s="99" t="s">
        <v>1374</v>
      </c>
      <c r="D579" s="76">
        <v>1</v>
      </c>
      <c r="E579" s="129">
        <v>368</v>
      </c>
      <c r="F579" s="129">
        <v>398</v>
      </c>
      <c r="G579" s="130" t="s">
        <v>1365</v>
      </c>
      <c r="H579" s="109">
        <f t="shared" si="97"/>
        <v>0.44096000000000002</v>
      </c>
      <c r="I579" s="63" t="s">
        <v>1366</v>
      </c>
      <c r="J579" s="67" t="s">
        <v>1367</v>
      </c>
      <c r="K579" s="44" t="s">
        <v>307</v>
      </c>
      <c r="L579" s="32" t="s">
        <v>308</v>
      </c>
      <c r="M579" s="67" t="s">
        <v>1368</v>
      </c>
      <c r="N579" s="118"/>
    </row>
    <row r="580" spans="1:14" s="4" customFormat="1" ht="150" customHeight="1">
      <c r="A580" s="117" t="s">
        <v>1355</v>
      </c>
      <c r="B580" s="126" t="s">
        <v>1375</v>
      </c>
      <c r="C580" s="99" t="s">
        <v>1374</v>
      </c>
      <c r="D580" s="76">
        <v>1</v>
      </c>
      <c r="E580" s="129">
        <v>408</v>
      </c>
      <c r="F580" s="129">
        <v>438</v>
      </c>
      <c r="G580" s="130" t="s">
        <v>1365</v>
      </c>
      <c r="H580" s="109">
        <f t="shared" si="97"/>
        <v>0.44096000000000002</v>
      </c>
      <c r="I580" s="63" t="s">
        <v>1366</v>
      </c>
      <c r="J580" s="67" t="s">
        <v>1370</v>
      </c>
      <c r="K580" s="44" t="s">
        <v>307</v>
      </c>
      <c r="L580" s="32" t="s">
        <v>308</v>
      </c>
      <c r="M580" s="67" t="s">
        <v>1368</v>
      </c>
      <c r="N580" s="118"/>
    </row>
    <row r="581" spans="1:14" s="4" customFormat="1" ht="150" customHeight="1">
      <c r="A581" s="117" t="s">
        <v>1355</v>
      </c>
      <c r="B581" s="126" t="s">
        <v>1376</v>
      </c>
      <c r="C581" s="99" t="s">
        <v>1374</v>
      </c>
      <c r="D581" s="76">
        <v>1</v>
      </c>
      <c r="E581" s="129">
        <v>440</v>
      </c>
      <c r="F581" s="129">
        <v>470</v>
      </c>
      <c r="G581" s="130" t="s">
        <v>1365</v>
      </c>
      <c r="H581" s="109">
        <f t="shared" si="97"/>
        <v>0.44096000000000002</v>
      </c>
      <c r="I581" s="63" t="s">
        <v>1366</v>
      </c>
      <c r="J581" s="67" t="s">
        <v>1372</v>
      </c>
      <c r="K581" s="44" t="s">
        <v>307</v>
      </c>
      <c r="L581" s="32" t="s">
        <v>308</v>
      </c>
      <c r="M581" s="67" t="s">
        <v>1368</v>
      </c>
      <c r="N581" s="118"/>
    </row>
    <row r="582" spans="1:14" s="4" customFormat="1" ht="150" customHeight="1">
      <c r="A582" s="117" t="s">
        <v>1377</v>
      </c>
      <c r="B582" s="126" t="s">
        <v>1378</v>
      </c>
      <c r="C582" s="99" t="s">
        <v>1357</v>
      </c>
      <c r="D582" s="76">
        <v>1</v>
      </c>
      <c r="E582" s="129">
        <v>570</v>
      </c>
      <c r="F582" s="129">
        <v>585</v>
      </c>
      <c r="G582" s="130" t="s">
        <v>1379</v>
      </c>
      <c r="H582" s="109">
        <f t="shared" ref="H582:H586" si="98">1.18*0.59*0.325</f>
        <v>0.22626499999999999</v>
      </c>
      <c r="I582" s="63" t="s">
        <v>1380</v>
      </c>
      <c r="J582" s="67" t="s">
        <v>1381</v>
      </c>
      <c r="K582" s="44" t="s">
        <v>307</v>
      </c>
      <c r="L582" s="32" t="s">
        <v>308</v>
      </c>
      <c r="M582" s="67" t="s">
        <v>1382</v>
      </c>
      <c r="N582" s="118"/>
    </row>
    <row r="583" spans="1:14" s="4" customFormat="1" ht="150" customHeight="1">
      <c r="A583" s="117" t="s">
        <v>1377</v>
      </c>
      <c r="B583" s="126" t="s">
        <v>1383</v>
      </c>
      <c r="C583" s="99" t="s">
        <v>1357</v>
      </c>
      <c r="D583" s="76">
        <v>1</v>
      </c>
      <c r="E583" s="129">
        <v>615</v>
      </c>
      <c r="F583" s="129">
        <v>630</v>
      </c>
      <c r="G583" s="130" t="s">
        <v>1379</v>
      </c>
      <c r="H583" s="109">
        <f t="shared" si="98"/>
        <v>0.22626499999999999</v>
      </c>
      <c r="I583" s="63" t="s">
        <v>1380</v>
      </c>
      <c r="J583" s="67" t="s">
        <v>1384</v>
      </c>
      <c r="K583" s="44" t="s">
        <v>307</v>
      </c>
      <c r="L583" s="32" t="s">
        <v>308</v>
      </c>
      <c r="M583" s="67" t="s">
        <v>1382</v>
      </c>
      <c r="N583" s="118"/>
    </row>
    <row r="584" spans="1:14" s="4" customFormat="1" ht="150" customHeight="1">
      <c r="A584" s="117" t="s">
        <v>1377</v>
      </c>
      <c r="B584" s="126" t="s">
        <v>1383</v>
      </c>
      <c r="C584" s="99" t="s">
        <v>1357</v>
      </c>
      <c r="D584" s="76">
        <v>1</v>
      </c>
      <c r="E584" s="129">
        <v>615</v>
      </c>
      <c r="F584" s="129">
        <v>630</v>
      </c>
      <c r="G584" s="130" t="s">
        <v>1379</v>
      </c>
      <c r="H584" s="109">
        <f t="shared" si="98"/>
        <v>0.22626499999999999</v>
      </c>
      <c r="I584" s="63" t="s">
        <v>1380</v>
      </c>
      <c r="J584" s="67" t="s">
        <v>1384</v>
      </c>
      <c r="K584" s="44" t="s">
        <v>307</v>
      </c>
      <c r="L584" s="32" t="s">
        <v>308</v>
      </c>
      <c r="M584" s="67" t="s">
        <v>1382</v>
      </c>
      <c r="N584" s="118"/>
    </row>
    <row r="585" spans="1:14" s="4" customFormat="1" ht="150" customHeight="1">
      <c r="A585" s="117" t="s">
        <v>1377</v>
      </c>
      <c r="B585" s="126" t="s">
        <v>1385</v>
      </c>
      <c r="C585" s="99" t="s">
        <v>1386</v>
      </c>
      <c r="D585" s="76">
        <v>1</v>
      </c>
      <c r="E585" s="129">
        <v>675</v>
      </c>
      <c r="F585" s="129">
        <v>690</v>
      </c>
      <c r="G585" s="130" t="s">
        <v>1379</v>
      </c>
      <c r="H585" s="109">
        <f t="shared" si="98"/>
        <v>0.22626499999999999</v>
      </c>
      <c r="I585" s="63" t="s">
        <v>1380</v>
      </c>
      <c r="J585" s="67" t="s">
        <v>1384</v>
      </c>
      <c r="K585" s="44" t="s">
        <v>307</v>
      </c>
      <c r="L585" s="32" t="s">
        <v>308</v>
      </c>
      <c r="M585" s="67" t="s">
        <v>1382</v>
      </c>
      <c r="N585" s="118"/>
    </row>
    <row r="586" spans="1:14" s="4" customFormat="1" ht="150" customHeight="1">
      <c r="A586" s="117" t="s">
        <v>1377</v>
      </c>
      <c r="B586" s="126" t="s">
        <v>1385</v>
      </c>
      <c r="C586" s="99" t="s">
        <v>1386</v>
      </c>
      <c r="D586" s="76">
        <v>1</v>
      </c>
      <c r="E586" s="129">
        <v>675</v>
      </c>
      <c r="F586" s="129">
        <v>690</v>
      </c>
      <c r="G586" s="130" t="s">
        <v>1379</v>
      </c>
      <c r="H586" s="109">
        <f t="shared" si="98"/>
        <v>0.22626499999999999</v>
      </c>
      <c r="I586" s="63" t="s">
        <v>1380</v>
      </c>
      <c r="J586" s="67" t="s">
        <v>1384</v>
      </c>
      <c r="K586" s="44" t="s">
        <v>307</v>
      </c>
      <c r="L586" s="32" t="s">
        <v>308</v>
      </c>
      <c r="M586" s="67" t="s">
        <v>1382</v>
      </c>
      <c r="N586" s="118"/>
    </row>
    <row r="587" spans="1:14" s="4" customFormat="1" ht="150" customHeight="1">
      <c r="A587" s="117" t="s">
        <v>1377</v>
      </c>
      <c r="B587" s="126" t="s">
        <v>1387</v>
      </c>
      <c r="C587" s="99" t="s">
        <v>1388</v>
      </c>
      <c r="D587" s="76">
        <v>1</v>
      </c>
      <c r="E587" s="129">
        <v>450</v>
      </c>
      <c r="F587" s="129">
        <v>465</v>
      </c>
      <c r="G587" s="130" t="s">
        <v>1389</v>
      </c>
      <c r="H587" s="109">
        <f t="shared" ref="H587:H594" si="99">1.17*0.65*0.295</f>
        <v>0.22434750000000001</v>
      </c>
      <c r="I587" s="63" t="s">
        <v>1390</v>
      </c>
      <c r="J587" s="67" t="s">
        <v>1391</v>
      </c>
      <c r="K587" s="44" t="s">
        <v>307</v>
      </c>
      <c r="L587" s="32" t="s">
        <v>308</v>
      </c>
      <c r="M587" s="67" t="s">
        <v>1392</v>
      </c>
      <c r="N587" s="118"/>
    </row>
    <row r="588" spans="1:14" s="4" customFormat="1" ht="150" customHeight="1">
      <c r="A588" s="117" t="s">
        <v>1377</v>
      </c>
      <c r="B588" s="126" t="s">
        <v>1393</v>
      </c>
      <c r="C588" s="99" t="s">
        <v>1388</v>
      </c>
      <c r="D588" s="76">
        <v>1</v>
      </c>
      <c r="E588" s="129">
        <v>475</v>
      </c>
      <c r="F588" s="129">
        <v>490</v>
      </c>
      <c r="G588" s="130" t="s">
        <v>1389</v>
      </c>
      <c r="H588" s="109">
        <f t="shared" si="99"/>
        <v>0.22434750000000001</v>
      </c>
      <c r="I588" s="63" t="s">
        <v>1390</v>
      </c>
      <c r="J588" s="67" t="s">
        <v>1394</v>
      </c>
      <c r="K588" s="44" t="s">
        <v>307</v>
      </c>
      <c r="L588" s="32" t="s">
        <v>308</v>
      </c>
      <c r="M588" s="67" t="s">
        <v>1392</v>
      </c>
      <c r="N588" s="118"/>
    </row>
    <row r="589" spans="1:14" s="4" customFormat="1" ht="150" customHeight="1">
      <c r="A589" s="117" t="s">
        <v>1377</v>
      </c>
      <c r="B589" s="126" t="s">
        <v>1395</v>
      </c>
      <c r="C589" s="99" t="s">
        <v>1388</v>
      </c>
      <c r="D589" s="76">
        <v>1</v>
      </c>
      <c r="E589" s="129">
        <v>520</v>
      </c>
      <c r="F589" s="129">
        <v>535</v>
      </c>
      <c r="G589" s="130" t="s">
        <v>1389</v>
      </c>
      <c r="H589" s="109">
        <f t="shared" si="99"/>
        <v>0.22434750000000001</v>
      </c>
      <c r="I589" s="63" t="s">
        <v>1390</v>
      </c>
      <c r="J589" s="67" t="s">
        <v>1396</v>
      </c>
      <c r="K589" s="44" t="s">
        <v>307</v>
      </c>
      <c r="L589" s="32" t="s">
        <v>308</v>
      </c>
      <c r="M589" s="67" t="s">
        <v>1392</v>
      </c>
      <c r="N589" s="118"/>
    </row>
    <row r="590" spans="1:14" s="4" customFormat="1" ht="150" customHeight="1">
      <c r="A590" s="117" t="s">
        <v>1377</v>
      </c>
      <c r="B590" s="126" t="s">
        <v>1397</v>
      </c>
      <c r="C590" s="99" t="s">
        <v>1398</v>
      </c>
      <c r="D590" s="76">
        <v>1</v>
      </c>
      <c r="E590" s="129">
        <v>615</v>
      </c>
      <c r="F590" s="129">
        <v>630</v>
      </c>
      <c r="G590" s="130" t="s">
        <v>1389</v>
      </c>
      <c r="H590" s="109">
        <f t="shared" si="99"/>
        <v>0.22434750000000001</v>
      </c>
      <c r="I590" s="63" t="s">
        <v>1390</v>
      </c>
      <c r="J590" s="67" t="s">
        <v>1391</v>
      </c>
      <c r="K590" s="44" t="s">
        <v>307</v>
      </c>
      <c r="L590" s="32" t="s">
        <v>308</v>
      </c>
      <c r="M590" s="67" t="s">
        <v>1392</v>
      </c>
      <c r="N590" s="118"/>
    </row>
    <row r="591" spans="1:14" s="4" customFormat="1" ht="150" customHeight="1">
      <c r="A591" s="117" t="s">
        <v>1377</v>
      </c>
      <c r="B591" s="126" t="s">
        <v>1399</v>
      </c>
      <c r="C591" s="99" t="s">
        <v>1398</v>
      </c>
      <c r="D591" s="76">
        <v>1</v>
      </c>
      <c r="E591" s="129">
        <v>540</v>
      </c>
      <c r="F591" s="129">
        <v>555</v>
      </c>
      <c r="G591" s="130" t="s">
        <v>1389</v>
      </c>
      <c r="H591" s="109">
        <f t="shared" si="99"/>
        <v>0.22434750000000001</v>
      </c>
      <c r="I591" s="63" t="s">
        <v>1390</v>
      </c>
      <c r="J591" s="67" t="s">
        <v>1394</v>
      </c>
      <c r="K591" s="44" t="s">
        <v>307</v>
      </c>
      <c r="L591" s="32" t="s">
        <v>308</v>
      </c>
      <c r="M591" s="67" t="s">
        <v>1392</v>
      </c>
      <c r="N591" s="118"/>
    </row>
    <row r="592" spans="1:14" s="4" customFormat="1" ht="150" customHeight="1">
      <c r="A592" s="117" t="s">
        <v>1377</v>
      </c>
      <c r="B592" s="126" t="s">
        <v>1399</v>
      </c>
      <c r="C592" s="99" t="s">
        <v>1398</v>
      </c>
      <c r="D592" s="76">
        <v>1</v>
      </c>
      <c r="E592" s="129">
        <v>540</v>
      </c>
      <c r="F592" s="129">
        <v>555</v>
      </c>
      <c r="G592" s="130" t="s">
        <v>1389</v>
      </c>
      <c r="H592" s="109">
        <f t="shared" si="99"/>
        <v>0.22434750000000001</v>
      </c>
      <c r="I592" s="63" t="s">
        <v>1390</v>
      </c>
      <c r="J592" s="67" t="s">
        <v>1394</v>
      </c>
      <c r="K592" s="44" t="s">
        <v>307</v>
      </c>
      <c r="L592" s="32" t="s">
        <v>308</v>
      </c>
      <c r="M592" s="67" t="s">
        <v>1392</v>
      </c>
      <c r="N592" s="118"/>
    </row>
    <row r="593" spans="1:14" s="4" customFormat="1" ht="150" customHeight="1">
      <c r="A593" s="117" t="s">
        <v>1377</v>
      </c>
      <c r="B593" s="126" t="s">
        <v>1400</v>
      </c>
      <c r="C593" s="99" t="s">
        <v>1398</v>
      </c>
      <c r="D593" s="76">
        <v>1</v>
      </c>
      <c r="E593" s="129">
        <v>585</v>
      </c>
      <c r="F593" s="129">
        <v>600</v>
      </c>
      <c r="G593" s="130" t="s">
        <v>1389</v>
      </c>
      <c r="H593" s="109">
        <f t="shared" si="99"/>
        <v>0.22434750000000001</v>
      </c>
      <c r="I593" s="63" t="s">
        <v>1390</v>
      </c>
      <c r="J593" s="67" t="s">
        <v>1396</v>
      </c>
      <c r="K593" s="44" t="s">
        <v>307</v>
      </c>
      <c r="L593" s="32" t="s">
        <v>308</v>
      </c>
      <c r="M593" s="67" t="s">
        <v>1392</v>
      </c>
      <c r="N593" s="118"/>
    </row>
    <row r="594" spans="1:14" s="4" customFormat="1" ht="150" customHeight="1">
      <c r="A594" s="117" t="s">
        <v>1377</v>
      </c>
      <c r="B594" s="126" t="s">
        <v>1400</v>
      </c>
      <c r="C594" s="99" t="s">
        <v>1398</v>
      </c>
      <c r="D594" s="76">
        <v>1</v>
      </c>
      <c r="E594" s="129">
        <v>585</v>
      </c>
      <c r="F594" s="129">
        <v>600</v>
      </c>
      <c r="G594" s="130" t="s">
        <v>1389</v>
      </c>
      <c r="H594" s="109">
        <f t="shared" si="99"/>
        <v>0.22434750000000001</v>
      </c>
      <c r="I594" s="63" t="s">
        <v>1390</v>
      </c>
      <c r="J594" s="67" t="s">
        <v>1396</v>
      </c>
      <c r="K594" s="44" t="s">
        <v>307</v>
      </c>
      <c r="L594" s="32" t="s">
        <v>308</v>
      </c>
      <c r="M594" s="67" t="s">
        <v>1392</v>
      </c>
      <c r="N594" s="118"/>
    </row>
    <row r="595" spans="1:14" s="4" customFormat="1" ht="150" customHeight="1">
      <c r="A595" s="117" t="s">
        <v>1377</v>
      </c>
      <c r="B595" s="126" t="s">
        <v>1401</v>
      </c>
      <c r="C595" s="99" t="s">
        <v>1402</v>
      </c>
      <c r="D595" s="76">
        <v>1</v>
      </c>
      <c r="E595" s="129">
        <v>615</v>
      </c>
      <c r="F595" s="129">
        <v>630</v>
      </c>
      <c r="G595" s="130" t="s">
        <v>1403</v>
      </c>
      <c r="H595" s="109">
        <f t="shared" ref="H595:H600" si="100">1.28*0.6*0.33</f>
        <v>0.25344</v>
      </c>
      <c r="I595" s="63" t="s">
        <v>1380</v>
      </c>
      <c r="J595" s="67" t="s">
        <v>1381</v>
      </c>
      <c r="K595" s="44" t="s">
        <v>307</v>
      </c>
      <c r="L595" s="32" t="s">
        <v>308</v>
      </c>
      <c r="M595" s="67" t="s">
        <v>1404</v>
      </c>
      <c r="N595" s="134"/>
    </row>
    <row r="596" spans="1:14" s="4" customFormat="1" ht="150" customHeight="1">
      <c r="A596" s="117" t="s">
        <v>1377</v>
      </c>
      <c r="B596" s="126" t="s">
        <v>1405</v>
      </c>
      <c r="C596" s="99" t="s">
        <v>1402</v>
      </c>
      <c r="D596" s="76">
        <v>1</v>
      </c>
      <c r="E596" s="129">
        <v>660</v>
      </c>
      <c r="F596" s="129">
        <v>675</v>
      </c>
      <c r="G596" s="130" t="s">
        <v>1403</v>
      </c>
      <c r="H596" s="109">
        <f t="shared" si="100"/>
        <v>0.25344</v>
      </c>
      <c r="I596" s="63" t="s">
        <v>1380</v>
      </c>
      <c r="J596" s="67" t="s">
        <v>1384</v>
      </c>
      <c r="K596" s="44" t="s">
        <v>307</v>
      </c>
      <c r="L596" s="32" t="s">
        <v>308</v>
      </c>
      <c r="M596" s="67" t="s">
        <v>1404</v>
      </c>
      <c r="N596" s="118"/>
    </row>
    <row r="597" spans="1:14" s="4" customFormat="1" ht="150" customHeight="1">
      <c r="A597" s="117" t="s">
        <v>1377</v>
      </c>
      <c r="B597" s="126" t="s">
        <v>1405</v>
      </c>
      <c r="C597" s="99" t="s">
        <v>1402</v>
      </c>
      <c r="D597" s="76">
        <v>1</v>
      </c>
      <c r="E597" s="129">
        <v>660</v>
      </c>
      <c r="F597" s="129">
        <v>675</v>
      </c>
      <c r="G597" s="130" t="s">
        <v>1403</v>
      </c>
      <c r="H597" s="109">
        <f t="shared" si="100"/>
        <v>0.25344</v>
      </c>
      <c r="I597" s="63" t="s">
        <v>1380</v>
      </c>
      <c r="J597" s="67" t="s">
        <v>1384</v>
      </c>
      <c r="K597" s="44" t="s">
        <v>307</v>
      </c>
      <c r="L597" s="32" t="s">
        <v>308</v>
      </c>
      <c r="M597" s="67" t="s">
        <v>1404</v>
      </c>
      <c r="N597" s="118"/>
    </row>
    <row r="598" spans="1:14" s="4" customFormat="1" ht="150" customHeight="1">
      <c r="A598" s="117" t="s">
        <v>1377</v>
      </c>
      <c r="B598" s="126" t="s">
        <v>1406</v>
      </c>
      <c r="C598" s="121" t="s">
        <v>1407</v>
      </c>
      <c r="D598" s="76">
        <v>1</v>
      </c>
      <c r="E598" s="129">
        <v>685</v>
      </c>
      <c r="F598" s="129">
        <v>700</v>
      </c>
      <c r="G598" s="130" t="s">
        <v>1403</v>
      </c>
      <c r="H598" s="109">
        <f t="shared" si="100"/>
        <v>0.25344</v>
      </c>
      <c r="I598" s="63" t="s">
        <v>1380</v>
      </c>
      <c r="J598" s="67" t="s">
        <v>1381</v>
      </c>
      <c r="K598" s="44" t="s">
        <v>307</v>
      </c>
      <c r="L598" s="32" t="s">
        <v>308</v>
      </c>
      <c r="M598" s="67" t="s">
        <v>1404</v>
      </c>
      <c r="N598" s="118"/>
    </row>
    <row r="599" spans="1:14" s="4" customFormat="1" ht="150" customHeight="1">
      <c r="A599" s="117" t="s">
        <v>1377</v>
      </c>
      <c r="B599" s="126" t="s">
        <v>1408</v>
      </c>
      <c r="C599" s="121" t="s">
        <v>1407</v>
      </c>
      <c r="D599" s="76">
        <v>1</v>
      </c>
      <c r="E599" s="129">
        <v>730</v>
      </c>
      <c r="F599" s="129">
        <v>745</v>
      </c>
      <c r="G599" s="130" t="s">
        <v>1403</v>
      </c>
      <c r="H599" s="109">
        <f t="shared" si="100"/>
        <v>0.25344</v>
      </c>
      <c r="I599" s="63" t="s">
        <v>1380</v>
      </c>
      <c r="J599" s="67" t="s">
        <v>1384</v>
      </c>
      <c r="K599" s="44" t="s">
        <v>307</v>
      </c>
      <c r="L599" s="32" t="s">
        <v>308</v>
      </c>
      <c r="M599" s="67" t="s">
        <v>1404</v>
      </c>
      <c r="N599" s="118"/>
    </row>
    <row r="600" spans="1:14" s="4" customFormat="1" ht="150" customHeight="1">
      <c r="A600" s="117" t="s">
        <v>1377</v>
      </c>
      <c r="B600" s="126" t="s">
        <v>1408</v>
      </c>
      <c r="C600" s="121" t="s">
        <v>1407</v>
      </c>
      <c r="D600" s="76">
        <v>1</v>
      </c>
      <c r="E600" s="129">
        <v>730</v>
      </c>
      <c r="F600" s="129">
        <v>745</v>
      </c>
      <c r="G600" s="130" t="s">
        <v>1403</v>
      </c>
      <c r="H600" s="109">
        <f t="shared" si="100"/>
        <v>0.25344</v>
      </c>
      <c r="I600" s="63" t="s">
        <v>1380</v>
      </c>
      <c r="J600" s="67" t="s">
        <v>1384</v>
      </c>
      <c r="K600" s="44" t="s">
        <v>307</v>
      </c>
      <c r="L600" s="32" t="s">
        <v>308</v>
      </c>
      <c r="M600" s="67" t="s">
        <v>1404</v>
      </c>
      <c r="N600" s="118"/>
    </row>
    <row r="601" spans="1:14" s="4" customFormat="1" ht="150" customHeight="1">
      <c r="A601" s="105" t="s">
        <v>1377</v>
      </c>
      <c r="B601" s="126" t="s">
        <v>1409</v>
      </c>
      <c r="C601" s="99" t="s">
        <v>1410</v>
      </c>
      <c r="D601" s="76">
        <v>1</v>
      </c>
      <c r="E601" s="129">
        <v>355</v>
      </c>
      <c r="F601" s="129">
        <v>370</v>
      </c>
      <c r="G601" s="130" t="s">
        <v>1411</v>
      </c>
      <c r="H601" s="133">
        <f t="shared" ref="H601:H605" si="101">1.09*0.63*0.4</f>
        <v>0.27467999999999998</v>
      </c>
      <c r="I601" s="63" t="s">
        <v>1412</v>
      </c>
      <c r="J601" s="67" t="s">
        <v>1413</v>
      </c>
      <c r="K601" s="44" t="s">
        <v>307</v>
      </c>
      <c r="L601" s="32" t="s">
        <v>308</v>
      </c>
      <c r="M601" s="135" t="s">
        <v>1414</v>
      </c>
      <c r="N601" s="128"/>
    </row>
    <row r="602" spans="1:14" s="4" customFormat="1" ht="150" customHeight="1">
      <c r="A602" s="105" t="s">
        <v>1377</v>
      </c>
      <c r="B602" s="126" t="s">
        <v>1409</v>
      </c>
      <c r="C602" s="99" t="s">
        <v>1410</v>
      </c>
      <c r="D602" s="76">
        <v>1</v>
      </c>
      <c r="E602" s="129">
        <v>355</v>
      </c>
      <c r="F602" s="129">
        <v>370</v>
      </c>
      <c r="G602" s="130" t="s">
        <v>1411</v>
      </c>
      <c r="H602" s="133">
        <f t="shared" si="101"/>
        <v>0.27467999999999998</v>
      </c>
      <c r="I602" s="63" t="s">
        <v>1412</v>
      </c>
      <c r="J602" s="67" t="s">
        <v>1413</v>
      </c>
      <c r="K602" s="44" t="s">
        <v>307</v>
      </c>
      <c r="L602" s="32" t="s">
        <v>308</v>
      </c>
      <c r="M602" s="135" t="s">
        <v>1414</v>
      </c>
      <c r="N602" s="128"/>
    </row>
    <row r="603" spans="1:14" s="4" customFormat="1" ht="150" customHeight="1">
      <c r="A603" s="105" t="s">
        <v>1377</v>
      </c>
      <c r="B603" s="126" t="s">
        <v>1409</v>
      </c>
      <c r="C603" s="99" t="s">
        <v>1410</v>
      </c>
      <c r="D603" s="76">
        <v>1</v>
      </c>
      <c r="E603" s="129">
        <v>355</v>
      </c>
      <c r="F603" s="129">
        <v>370</v>
      </c>
      <c r="G603" s="130" t="s">
        <v>1411</v>
      </c>
      <c r="H603" s="133">
        <f t="shared" si="101"/>
        <v>0.27467999999999998</v>
      </c>
      <c r="I603" s="63" t="s">
        <v>1412</v>
      </c>
      <c r="J603" s="67" t="s">
        <v>1413</v>
      </c>
      <c r="K603" s="44" t="s">
        <v>307</v>
      </c>
      <c r="L603" s="32" t="s">
        <v>308</v>
      </c>
      <c r="M603" s="135" t="s">
        <v>1414</v>
      </c>
      <c r="N603" s="128"/>
    </row>
    <row r="604" spans="1:14" s="4" customFormat="1" ht="150" customHeight="1">
      <c r="A604" s="105" t="s">
        <v>1377</v>
      </c>
      <c r="B604" s="126" t="s">
        <v>1409</v>
      </c>
      <c r="C604" s="99" t="s">
        <v>1410</v>
      </c>
      <c r="D604" s="76">
        <v>1</v>
      </c>
      <c r="E604" s="129">
        <v>400</v>
      </c>
      <c r="F604" s="129">
        <v>415</v>
      </c>
      <c r="G604" s="130" t="s">
        <v>1411</v>
      </c>
      <c r="H604" s="133">
        <f t="shared" si="101"/>
        <v>0.27467999999999998</v>
      </c>
      <c r="I604" s="63" t="s">
        <v>1412</v>
      </c>
      <c r="J604" s="67" t="s">
        <v>1413</v>
      </c>
      <c r="K604" s="44" t="s">
        <v>307</v>
      </c>
      <c r="L604" s="32" t="s">
        <v>308</v>
      </c>
      <c r="M604" s="135" t="s">
        <v>1414</v>
      </c>
      <c r="N604" s="128"/>
    </row>
    <row r="605" spans="1:14" s="4" customFormat="1" ht="150" customHeight="1">
      <c r="A605" s="105" t="s">
        <v>1377</v>
      </c>
      <c r="B605" s="126" t="s">
        <v>1409</v>
      </c>
      <c r="C605" s="99" t="s">
        <v>1410</v>
      </c>
      <c r="D605" s="76">
        <v>1</v>
      </c>
      <c r="E605" s="129">
        <v>400</v>
      </c>
      <c r="F605" s="129">
        <v>415</v>
      </c>
      <c r="G605" s="130" t="s">
        <v>1411</v>
      </c>
      <c r="H605" s="133">
        <f t="shared" si="101"/>
        <v>0.27467999999999998</v>
      </c>
      <c r="I605" s="63" t="s">
        <v>1412</v>
      </c>
      <c r="J605" s="67" t="s">
        <v>1413</v>
      </c>
      <c r="K605" s="44" t="s">
        <v>307</v>
      </c>
      <c r="L605" s="32" t="s">
        <v>308</v>
      </c>
      <c r="M605" s="135" t="s">
        <v>1414</v>
      </c>
      <c r="N605" s="128"/>
    </row>
    <row r="606" spans="1:14" s="4" customFormat="1" ht="150" customHeight="1">
      <c r="A606" s="105" t="s">
        <v>1415</v>
      </c>
      <c r="B606" s="126" t="s">
        <v>1416</v>
      </c>
      <c r="C606" s="99" t="s">
        <v>1417</v>
      </c>
      <c r="D606" s="76">
        <v>1</v>
      </c>
      <c r="E606" s="129">
        <v>680</v>
      </c>
      <c r="F606" s="129">
        <v>705</v>
      </c>
      <c r="G606" s="130" t="s">
        <v>1418</v>
      </c>
      <c r="H606" s="133">
        <f t="shared" ref="H606:H615" si="102">1.17*0.62*0.55</f>
        <v>0.39896999999999999</v>
      </c>
      <c r="I606" s="63" t="s">
        <v>1419</v>
      </c>
      <c r="J606" s="67" t="s">
        <v>1420</v>
      </c>
      <c r="K606" s="44" t="s">
        <v>307</v>
      </c>
      <c r="L606" s="32" t="s">
        <v>308</v>
      </c>
      <c r="M606" s="135"/>
      <c r="N606" s="128"/>
    </row>
    <row r="607" spans="1:14" s="4" customFormat="1" ht="150" customHeight="1">
      <c r="A607" s="105" t="s">
        <v>1415</v>
      </c>
      <c r="B607" s="126" t="s">
        <v>1421</v>
      </c>
      <c r="C607" s="99" t="s">
        <v>1417</v>
      </c>
      <c r="D607" s="76">
        <v>1</v>
      </c>
      <c r="E607" s="129">
        <v>720</v>
      </c>
      <c r="F607" s="129">
        <v>745</v>
      </c>
      <c r="G607" s="130" t="s">
        <v>1422</v>
      </c>
      <c r="H607" s="133">
        <f t="shared" si="102"/>
        <v>0.39896999999999999</v>
      </c>
      <c r="I607" s="63" t="s">
        <v>1423</v>
      </c>
      <c r="J607" s="67" t="s">
        <v>1424</v>
      </c>
      <c r="K607" s="44" t="s">
        <v>307</v>
      </c>
      <c r="L607" s="32" t="s">
        <v>308</v>
      </c>
      <c r="M607" s="135"/>
      <c r="N607" s="128"/>
    </row>
    <row r="608" spans="1:14" s="4" customFormat="1" ht="150" customHeight="1">
      <c r="A608" s="105" t="s">
        <v>1415</v>
      </c>
      <c r="B608" s="126" t="s">
        <v>1421</v>
      </c>
      <c r="C608" s="99" t="s">
        <v>1417</v>
      </c>
      <c r="D608" s="76">
        <v>1</v>
      </c>
      <c r="E608" s="129">
        <v>720</v>
      </c>
      <c r="F608" s="129">
        <v>745</v>
      </c>
      <c r="G608" s="130" t="s">
        <v>1422</v>
      </c>
      <c r="H608" s="133">
        <f t="shared" si="102"/>
        <v>0.39896999999999999</v>
      </c>
      <c r="I608" s="63" t="s">
        <v>1423</v>
      </c>
      <c r="J608" s="67" t="s">
        <v>1424</v>
      </c>
      <c r="K608" s="44" t="s">
        <v>307</v>
      </c>
      <c r="L608" s="32" t="s">
        <v>308</v>
      </c>
      <c r="M608" s="135"/>
      <c r="N608" s="128"/>
    </row>
    <row r="609" spans="1:14" s="4" customFormat="1" ht="150" customHeight="1">
      <c r="A609" s="105" t="s">
        <v>1415</v>
      </c>
      <c r="B609" s="126" t="s">
        <v>1421</v>
      </c>
      <c r="C609" s="99" t="s">
        <v>1417</v>
      </c>
      <c r="D609" s="76">
        <v>1</v>
      </c>
      <c r="E609" s="129">
        <v>760</v>
      </c>
      <c r="F609" s="129">
        <v>785</v>
      </c>
      <c r="G609" s="130" t="s">
        <v>1422</v>
      </c>
      <c r="H609" s="133">
        <f t="shared" si="102"/>
        <v>0.39896999999999999</v>
      </c>
      <c r="I609" s="63" t="s">
        <v>1165</v>
      </c>
      <c r="J609" s="67" t="s">
        <v>1425</v>
      </c>
      <c r="K609" s="44" t="s">
        <v>307</v>
      </c>
      <c r="L609" s="32" t="s">
        <v>308</v>
      </c>
      <c r="M609" s="135"/>
      <c r="N609" s="128"/>
    </row>
    <row r="610" spans="1:14" s="4" customFormat="1" ht="150" customHeight="1">
      <c r="A610" s="105" t="s">
        <v>1415</v>
      </c>
      <c r="B610" s="126" t="s">
        <v>1421</v>
      </c>
      <c r="C610" s="99" t="s">
        <v>1417</v>
      </c>
      <c r="D610" s="76">
        <v>1</v>
      </c>
      <c r="E610" s="129">
        <v>760</v>
      </c>
      <c r="F610" s="129">
        <v>785</v>
      </c>
      <c r="G610" s="130" t="s">
        <v>1422</v>
      </c>
      <c r="H610" s="133">
        <f t="shared" si="102"/>
        <v>0.39896999999999999</v>
      </c>
      <c r="I610" s="63" t="s">
        <v>1165</v>
      </c>
      <c r="J610" s="67" t="s">
        <v>1425</v>
      </c>
      <c r="K610" s="44" t="s">
        <v>307</v>
      </c>
      <c r="L610" s="32" t="s">
        <v>308</v>
      </c>
      <c r="M610" s="135"/>
      <c r="N610" s="128"/>
    </row>
    <row r="611" spans="1:14" s="4" customFormat="1" ht="150" customHeight="1">
      <c r="A611" s="105" t="s">
        <v>1415</v>
      </c>
      <c r="B611" s="126" t="s">
        <v>1426</v>
      </c>
      <c r="C611" s="99" t="s">
        <v>1427</v>
      </c>
      <c r="D611" s="76">
        <v>1</v>
      </c>
      <c r="E611" s="129">
        <v>680</v>
      </c>
      <c r="F611" s="129">
        <v>705</v>
      </c>
      <c r="G611" s="130" t="s">
        <v>1418</v>
      </c>
      <c r="H611" s="133">
        <f t="shared" si="102"/>
        <v>0.39896999999999999</v>
      </c>
      <c r="I611" s="63" t="s">
        <v>1428</v>
      </c>
      <c r="J611" s="67" t="s">
        <v>1420</v>
      </c>
      <c r="K611" s="44" t="s">
        <v>307</v>
      </c>
      <c r="L611" s="32" t="s">
        <v>308</v>
      </c>
      <c r="M611" s="135"/>
      <c r="N611" s="128"/>
    </row>
    <row r="612" spans="1:14" s="4" customFormat="1" ht="150" customHeight="1">
      <c r="A612" s="105" t="s">
        <v>1415</v>
      </c>
      <c r="B612" s="126" t="s">
        <v>1429</v>
      </c>
      <c r="C612" s="99" t="s">
        <v>1427</v>
      </c>
      <c r="D612" s="76">
        <v>1</v>
      </c>
      <c r="E612" s="129">
        <v>720</v>
      </c>
      <c r="F612" s="129">
        <v>745</v>
      </c>
      <c r="G612" s="130" t="s">
        <v>1430</v>
      </c>
      <c r="H612" s="133">
        <f t="shared" si="102"/>
        <v>0.39896999999999999</v>
      </c>
      <c r="I612" s="63" t="s">
        <v>1431</v>
      </c>
      <c r="J612" s="67" t="s">
        <v>1432</v>
      </c>
      <c r="K612" s="44" t="s">
        <v>307</v>
      </c>
      <c r="L612" s="32" t="s">
        <v>308</v>
      </c>
      <c r="M612" s="135"/>
      <c r="N612" s="128"/>
    </row>
    <row r="613" spans="1:14" s="4" customFormat="1" ht="150" customHeight="1">
      <c r="A613" s="105" t="s">
        <v>1415</v>
      </c>
      <c r="B613" s="126" t="s">
        <v>1429</v>
      </c>
      <c r="C613" s="99" t="s">
        <v>1427</v>
      </c>
      <c r="D613" s="76">
        <v>1</v>
      </c>
      <c r="E613" s="129">
        <v>720</v>
      </c>
      <c r="F613" s="129">
        <v>745</v>
      </c>
      <c r="G613" s="130" t="s">
        <v>1430</v>
      </c>
      <c r="H613" s="133">
        <f t="shared" si="102"/>
        <v>0.39896999999999999</v>
      </c>
      <c r="I613" s="63" t="s">
        <v>1431</v>
      </c>
      <c r="J613" s="67" t="s">
        <v>1432</v>
      </c>
      <c r="K613" s="44" t="s">
        <v>307</v>
      </c>
      <c r="L613" s="32" t="s">
        <v>308</v>
      </c>
      <c r="M613" s="135"/>
      <c r="N613" s="128"/>
    </row>
    <row r="614" spans="1:14" s="4" customFormat="1" ht="150" customHeight="1">
      <c r="A614" s="105" t="s">
        <v>1415</v>
      </c>
      <c r="B614" s="126" t="s">
        <v>1429</v>
      </c>
      <c r="C614" s="99" t="s">
        <v>1427</v>
      </c>
      <c r="D614" s="76">
        <v>1</v>
      </c>
      <c r="E614" s="129">
        <v>760</v>
      </c>
      <c r="F614" s="129">
        <v>785</v>
      </c>
      <c r="G614" s="130" t="s">
        <v>1430</v>
      </c>
      <c r="H614" s="133">
        <f t="shared" si="102"/>
        <v>0.39896999999999999</v>
      </c>
      <c r="I614" s="63" t="s">
        <v>1433</v>
      </c>
      <c r="J614" s="67" t="s">
        <v>1434</v>
      </c>
      <c r="K614" s="44" t="s">
        <v>307</v>
      </c>
      <c r="L614" s="32" t="s">
        <v>308</v>
      </c>
      <c r="M614" s="135"/>
      <c r="N614" s="128"/>
    </row>
    <row r="615" spans="1:14" s="4" customFormat="1" ht="150" customHeight="1">
      <c r="A615" s="105" t="s">
        <v>1415</v>
      </c>
      <c r="B615" s="126" t="s">
        <v>1429</v>
      </c>
      <c r="C615" s="99" t="s">
        <v>1427</v>
      </c>
      <c r="D615" s="76">
        <v>1</v>
      </c>
      <c r="E615" s="129">
        <v>760</v>
      </c>
      <c r="F615" s="129">
        <v>785</v>
      </c>
      <c r="G615" s="130" t="s">
        <v>1430</v>
      </c>
      <c r="H615" s="133">
        <f t="shared" si="102"/>
        <v>0.39896999999999999</v>
      </c>
      <c r="I615" s="63" t="s">
        <v>1433</v>
      </c>
      <c r="J615" s="67" t="s">
        <v>1434</v>
      </c>
      <c r="K615" s="44" t="s">
        <v>307</v>
      </c>
      <c r="L615" s="32" t="s">
        <v>308</v>
      </c>
      <c r="M615" s="135"/>
      <c r="N615" s="128"/>
    </row>
    <row r="616" spans="1:14" s="4" customFormat="1" ht="150" customHeight="1">
      <c r="A616" s="105" t="s">
        <v>1415</v>
      </c>
      <c r="B616" s="126" t="s">
        <v>1435</v>
      </c>
      <c r="C616" s="99" t="s">
        <v>1436</v>
      </c>
      <c r="D616" s="76">
        <v>1</v>
      </c>
      <c r="E616" s="129">
        <v>550</v>
      </c>
      <c r="F616" s="129">
        <v>705</v>
      </c>
      <c r="G616" s="130" t="s">
        <v>1437</v>
      </c>
      <c r="H616" s="133">
        <f t="shared" ref="H616:H619" si="103">1.17*0.68*0.51</f>
        <v>0.40575600000000001</v>
      </c>
      <c r="I616" s="63" t="s">
        <v>1438</v>
      </c>
      <c r="J616" s="67" t="s">
        <v>1439</v>
      </c>
      <c r="K616" s="44" t="s">
        <v>307</v>
      </c>
      <c r="L616" s="32" t="s">
        <v>308</v>
      </c>
      <c r="M616" s="135" t="s">
        <v>1440</v>
      </c>
      <c r="N616" s="128"/>
    </row>
    <row r="617" spans="1:14" s="4" customFormat="1" ht="150" customHeight="1">
      <c r="A617" s="105" t="s">
        <v>1415</v>
      </c>
      <c r="B617" s="126" t="s">
        <v>1435</v>
      </c>
      <c r="C617" s="99" t="s">
        <v>1436</v>
      </c>
      <c r="D617" s="76">
        <v>1</v>
      </c>
      <c r="E617" s="129">
        <v>550</v>
      </c>
      <c r="F617" s="129">
        <v>705</v>
      </c>
      <c r="G617" s="130" t="s">
        <v>1437</v>
      </c>
      <c r="H617" s="133">
        <f t="shared" si="103"/>
        <v>0.40575600000000001</v>
      </c>
      <c r="I617" s="63" t="s">
        <v>1438</v>
      </c>
      <c r="J617" s="67" t="s">
        <v>1439</v>
      </c>
      <c r="K617" s="44" t="s">
        <v>307</v>
      </c>
      <c r="L617" s="32" t="s">
        <v>308</v>
      </c>
      <c r="M617" s="135" t="s">
        <v>1440</v>
      </c>
      <c r="N617" s="128"/>
    </row>
    <row r="618" spans="1:14" s="4" customFormat="1" ht="150" customHeight="1">
      <c r="A618" s="105" t="s">
        <v>1415</v>
      </c>
      <c r="B618" s="126" t="s">
        <v>1435</v>
      </c>
      <c r="C618" s="99" t="s">
        <v>1436</v>
      </c>
      <c r="D618" s="76">
        <v>1</v>
      </c>
      <c r="E618" s="129">
        <v>550</v>
      </c>
      <c r="F618" s="129">
        <v>705</v>
      </c>
      <c r="G618" s="130" t="s">
        <v>1437</v>
      </c>
      <c r="H618" s="133">
        <f t="shared" si="103"/>
        <v>0.40575600000000001</v>
      </c>
      <c r="I618" s="63" t="s">
        <v>1438</v>
      </c>
      <c r="J618" s="67" t="s">
        <v>1439</v>
      </c>
      <c r="K618" s="44" t="s">
        <v>307</v>
      </c>
      <c r="L618" s="32" t="s">
        <v>308</v>
      </c>
      <c r="M618" s="135" t="s">
        <v>1440</v>
      </c>
      <c r="N618" s="128"/>
    </row>
    <row r="619" spans="1:14" s="4" customFormat="1" ht="150" customHeight="1">
      <c r="A619" s="105" t="s">
        <v>1415</v>
      </c>
      <c r="B619" s="126" t="s">
        <v>1435</v>
      </c>
      <c r="C619" s="99" t="s">
        <v>1436</v>
      </c>
      <c r="D619" s="76">
        <v>1</v>
      </c>
      <c r="E619" s="129">
        <v>550</v>
      </c>
      <c r="F619" s="129">
        <v>705</v>
      </c>
      <c r="G619" s="130" t="s">
        <v>1437</v>
      </c>
      <c r="H619" s="133">
        <f t="shared" si="103"/>
        <v>0.40575600000000001</v>
      </c>
      <c r="I619" s="63" t="s">
        <v>1438</v>
      </c>
      <c r="J619" s="67" t="s">
        <v>1441</v>
      </c>
      <c r="K619" s="44" t="s">
        <v>307</v>
      </c>
      <c r="L619" s="32" t="s">
        <v>308</v>
      </c>
      <c r="M619" s="135" t="s">
        <v>1440</v>
      </c>
      <c r="N619" s="128"/>
    </row>
    <row r="620" spans="1:14" s="4" customFormat="1" ht="150" customHeight="1">
      <c r="A620" s="105" t="s">
        <v>1442</v>
      </c>
      <c r="B620" s="126" t="s">
        <v>145</v>
      </c>
      <c r="C620" s="99" t="s">
        <v>1443</v>
      </c>
      <c r="D620" s="76">
        <v>1</v>
      </c>
      <c r="E620" s="129">
        <v>515</v>
      </c>
      <c r="F620" s="129">
        <v>540</v>
      </c>
      <c r="G620" s="130" t="s">
        <v>1444</v>
      </c>
      <c r="H620" s="133">
        <f t="shared" ref="H620:H623" si="104">1.28*0.7*0.48</f>
        <v>0.43008000000000002</v>
      </c>
      <c r="I620" s="63" t="s">
        <v>1445</v>
      </c>
      <c r="J620" s="67" t="s">
        <v>1446</v>
      </c>
      <c r="K620" s="44" t="s">
        <v>307</v>
      </c>
      <c r="L620" s="32" t="s">
        <v>308</v>
      </c>
      <c r="M620" s="135" t="s">
        <v>1447</v>
      </c>
      <c r="N620" s="128"/>
    </row>
    <row r="621" spans="1:14" s="4" customFormat="1" ht="150" customHeight="1">
      <c r="A621" s="105" t="s">
        <v>1442</v>
      </c>
      <c r="B621" s="126" t="s">
        <v>145</v>
      </c>
      <c r="C621" s="99" t="s">
        <v>1443</v>
      </c>
      <c r="D621" s="76">
        <v>1</v>
      </c>
      <c r="E621" s="129">
        <v>515</v>
      </c>
      <c r="F621" s="129">
        <v>540</v>
      </c>
      <c r="G621" s="130" t="s">
        <v>1444</v>
      </c>
      <c r="H621" s="133">
        <f t="shared" si="104"/>
        <v>0.43008000000000002</v>
      </c>
      <c r="I621" s="63" t="s">
        <v>1445</v>
      </c>
      <c r="J621" s="67" t="s">
        <v>1446</v>
      </c>
      <c r="K621" s="44" t="s">
        <v>307</v>
      </c>
      <c r="L621" s="32" t="s">
        <v>308</v>
      </c>
      <c r="M621" s="135" t="s">
        <v>1447</v>
      </c>
      <c r="N621" s="128"/>
    </row>
    <row r="622" spans="1:14" s="4" customFormat="1" ht="150" customHeight="1">
      <c r="A622" s="105" t="s">
        <v>1442</v>
      </c>
      <c r="B622" s="126" t="s">
        <v>145</v>
      </c>
      <c r="C622" s="99" t="s">
        <v>1443</v>
      </c>
      <c r="D622" s="76">
        <v>1</v>
      </c>
      <c r="E622" s="129">
        <v>515</v>
      </c>
      <c r="F622" s="129">
        <v>540</v>
      </c>
      <c r="G622" s="130" t="s">
        <v>1444</v>
      </c>
      <c r="H622" s="133">
        <f t="shared" si="104"/>
        <v>0.43008000000000002</v>
      </c>
      <c r="I622" s="63" t="s">
        <v>1445</v>
      </c>
      <c r="J622" s="67" t="s">
        <v>1446</v>
      </c>
      <c r="K622" s="44" t="s">
        <v>307</v>
      </c>
      <c r="L622" s="32" t="s">
        <v>308</v>
      </c>
      <c r="M622" s="135" t="s">
        <v>1447</v>
      </c>
      <c r="N622" s="128"/>
    </row>
    <row r="623" spans="1:14" s="4" customFormat="1" ht="150" customHeight="1">
      <c r="A623" s="105" t="s">
        <v>1442</v>
      </c>
      <c r="B623" s="126" t="s">
        <v>145</v>
      </c>
      <c r="C623" s="99" t="s">
        <v>1443</v>
      </c>
      <c r="D623" s="76">
        <v>1</v>
      </c>
      <c r="E623" s="129">
        <v>515</v>
      </c>
      <c r="F623" s="129">
        <v>540</v>
      </c>
      <c r="G623" s="130" t="s">
        <v>1444</v>
      </c>
      <c r="H623" s="133">
        <f t="shared" si="104"/>
        <v>0.43008000000000002</v>
      </c>
      <c r="I623" s="63" t="s">
        <v>1445</v>
      </c>
      <c r="J623" s="67" t="s">
        <v>1446</v>
      </c>
      <c r="K623" s="44" t="s">
        <v>307</v>
      </c>
      <c r="L623" s="32" t="s">
        <v>308</v>
      </c>
      <c r="M623" s="135" t="s">
        <v>1447</v>
      </c>
      <c r="N623" s="128"/>
    </row>
    <row r="624" spans="1:14" s="4" customFormat="1" ht="150" customHeight="1">
      <c r="A624" s="105" t="s">
        <v>1442</v>
      </c>
      <c r="B624" s="126" t="s">
        <v>1448</v>
      </c>
      <c r="C624" s="99" t="s">
        <v>1449</v>
      </c>
      <c r="D624" s="76">
        <v>1</v>
      </c>
      <c r="E624" s="129">
        <v>485</v>
      </c>
      <c r="F624" s="129">
        <v>505</v>
      </c>
      <c r="G624" s="130" t="s">
        <v>1450</v>
      </c>
      <c r="H624" s="133">
        <f t="shared" ref="H624:H626" si="105">1.27*0.7*0.44</f>
        <v>0.39116000000000001</v>
      </c>
      <c r="I624" s="63" t="s">
        <v>1451</v>
      </c>
      <c r="J624" s="67" t="s">
        <v>1452</v>
      </c>
      <c r="K624" s="44" t="s">
        <v>307</v>
      </c>
      <c r="L624" s="32" t="s">
        <v>308</v>
      </c>
      <c r="M624" s="135" t="s">
        <v>1447</v>
      </c>
      <c r="N624" s="128"/>
    </row>
    <row r="625" spans="1:14" s="4" customFormat="1" ht="150" customHeight="1">
      <c r="A625" s="105" t="s">
        <v>1442</v>
      </c>
      <c r="B625" s="126" t="s">
        <v>1448</v>
      </c>
      <c r="C625" s="99" t="s">
        <v>1449</v>
      </c>
      <c r="D625" s="76">
        <v>1</v>
      </c>
      <c r="E625" s="129">
        <v>485</v>
      </c>
      <c r="F625" s="129">
        <v>505</v>
      </c>
      <c r="G625" s="130" t="s">
        <v>1450</v>
      </c>
      <c r="H625" s="133">
        <f t="shared" si="105"/>
        <v>0.39116000000000001</v>
      </c>
      <c r="I625" s="63" t="s">
        <v>1451</v>
      </c>
      <c r="J625" s="67" t="s">
        <v>1452</v>
      </c>
      <c r="K625" s="44" t="s">
        <v>307</v>
      </c>
      <c r="L625" s="32" t="s">
        <v>308</v>
      </c>
      <c r="M625" s="135" t="s">
        <v>1447</v>
      </c>
      <c r="N625" s="128"/>
    </row>
    <row r="626" spans="1:14" s="4" customFormat="1" ht="150" customHeight="1">
      <c r="A626" s="105" t="s">
        <v>1442</v>
      </c>
      <c r="B626" s="126" t="s">
        <v>1448</v>
      </c>
      <c r="C626" s="99" t="s">
        <v>1449</v>
      </c>
      <c r="D626" s="76">
        <v>1</v>
      </c>
      <c r="E626" s="129">
        <v>485</v>
      </c>
      <c r="F626" s="129">
        <v>505</v>
      </c>
      <c r="G626" s="130" t="s">
        <v>1450</v>
      </c>
      <c r="H626" s="133">
        <f t="shared" si="105"/>
        <v>0.39116000000000001</v>
      </c>
      <c r="I626" s="63" t="s">
        <v>1451</v>
      </c>
      <c r="J626" s="67" t="s">
        <v>1452</v>
      </c>
      <c r="K626" s="44" t="s">
        <v>307</v>
      </c>
      <c r="L626" s="32" t="s">
        <v>308</v>
      </c>
      <c r="M626" s="135" t="s">
        <v>1447</v>
      </c>
      <c r="N626" s="128"/>
    </row>
    <row r="627" spans="1:14" s="4" customFormat="1" ht="150" customHeight="1">
      <c r="A627" s="105" t="s">
        <v>1453</v>
      </c>
      <c r="B627" s="126" t="s">
        <v>1454</v>
      </c>
      <c r="C627" s="99" t="s">
        <v>1455</v>
      </c>
      <c r="D627" s="76">
        <v>1</v>
      </c>
      <c r="E627" s="129">
        <v>430</v>
      </c>
      <c r="F627" s="129">
        <v>455</v>
      </c>
      <c r="G627" s="130" t="s">
        <v>1456</v>
      </c>
      <c r="H627" s="133">
        <f t="shared" ref="H627:H630" si="106">1.22*0.73*0.48</f>
        <v>0.42748799999999998</v>
      </c>
      <c r="I627" s="63" t="s">
        <v>1457</v>
      </c>
      <c r="J627" s="67" t="s">
        <v>1458</v>
      </c>
      <c r="K627" s="44" t="s">
        <v>307</v>
      </c>
      <c r="L627" s="32" t="s">
        <v>308</v>
      </c>
      <c r="M627" s="135" t="s">
        <v>1459</v>
      </c>
      <c r="N627" s="128"/>
    </row>
    <row r="628" spans="1:14" s="4" customFormat="1" ht="150" customHeight="1">
      <c r="A628" s="105" t="s">
        <v>1453</v>
      </c>
      <c r="B628" s="126" t="s">
        <v>1454</v>
      </c>
      <c r="C628" s="99" t="s">
        <v>1455</v>
      </c>
      <c r="D628" s="76">
        <v>1</v>
      </c>
      <c r="E628" s="129">
        <v>430</v>
      </c>
      <c r="F628" s="129">
        <v>455</v>
      </c>
      <c r="G628" s="130" t="s">
        <v>1456</v>
      </c>
      <c r="H628" s="133">
        <f t="shared" si="106"/>
        <v>0.42748799999999998</v>
      </c>
      <c r="I628" s="63" t="s">
        <v>1457</v>
      </c>
      <c r="J628" s="67" t="s">
        <v>1458</v>
      </c>
      <c r="K628" s="44" t="s">
        <v>307</v>
      </c>
      <c r="L628" s="32" t="s">
        <v>308</v>
      </c>
      <c r="M628" s="135" t="s">
        <v>1459</v>
      </c>
      <c r="N628" s="128"/>
    </row>
    <row r="629" spans="1:14" s="4" customFormat="1" ht="150" customHeight="1">
      <c r="A629" s="105" t="s">
        <v>1453</v>
      </c>
      <c r="B629" s="126" t="s">
        <v>1454</v>
      </c>
      <c r="C629" s="99" t="s">
        <v>1455</v>
      </c>
      <c r="D629" s="76">
        <v>1</v>
      </c>
      <c r="E629" s="129">
        <v>430</v>
      </c>
      <c r="F629" s="129">
        <v>455</v>
      </c>
      <c r="G629" s="130" t="s">
        <v>1456</v>
      </c>
      <c r="H629" s="133">
        <f t="shared" si="106"/>
        <v>0.42748799999999998</v>
      </c>
      <c r="I629" s="63" t="s">
        <v>1457</v>
      </c>
      <c r="J629" s="67" t="s">
        <v>1458</v>
      </c>
      <c r="K629" s="44" t="s">
        <v>307</v>
      </c>
      <c r="L629" s="32" t="s">
        <v>308</v>
      </c>
      <c r="M629" s="135" t="s">
        <v>1459</v>
      </c>
      <c r="N629" s="128"/>
    </row>
    <row r="630" spans="1:14" s="4" customFormat="1" ht="150" customHeight="1">
      <c r="A630" s="105" t="s">
        <v>1453</v>
      </c>
      <c r="B630" s="126" t="s">
        <v>1460</v>
      </c>
      <c r="C630" s="121" t="s">
        <v>1461</v>
      </c>
      <c r="D630" s="76">
        <v>1</v>
      </c>
      <c r="E630" s="129">
        <v>460</v>
      </c>
      <c r="F630" s="129">
        <v>485</v>
      </c>
      <c r="G630" s="130" t="s">
        <v>1456</v>
      </c>
      <c r="H630" s="133">
        <f t="shared" si="106"/>
        <v>0.42748799999999998</v>
      </c>
      <c r="I630" s="63" t="s">
        <v>1457</v>
      </c>
      <c r="J630" s="67" t="s">
        <v>1458</v>
      </c>
      <c r="K630" s="44" t="s">
        <v>307</v>
      </c>
      <c r="L630" s="32" t="s">
        <v>308</v>
      </c>
      <c r="M630" s="135" t="s">
        <v>1459</v>
      </c>
      <c r="N630" s="128"/>
    </row>
    <row r="631" spans="1:14" s="4" customFormat="1" ht="150" customHeight="1">
      <c r="A631" s="105" t="s">
        <v>1453</v>
      </c>
      <c r="B631" s="126" t="s">
        <v>1462</v>
      </c>
      <c r="C631" s="99" t="s">
        <v>1463</v>
      </c>
      <c r="D631" s="76">
        <v>1</v>
      </c>
      <c r="E631" s="129">
        <v>505</v>
      </c>
      <c r="F631" s="129">
        <v>518</v>
      </c>
      <c r="G631" s="130" t="s">
        <v>1464</v>
      </c>
      <c r="H631" s="133">
        <f t="shared" ref="H631:H634" si="107">1.13*0.67*0.27</f>
        <v>0.20441699999999999</v>
      </c>
      <c r="I631" s="63" t="s">
        <v>1465</v>
      </c>
      <c r="J631" s="67" t="s">
        <v>1466</v>
      </c>
      <c r="K631" s="44" t="s">
        <v>307</v>
      </c>
      <c r="L631" s="32" t="s">
        <v>308</v>
      </c>
      <c r="M631" s="135" t="s">
        <v>1467</v>
      </c>
      <c r="N631" s="128"/>
    </row>
    <row r="632" spans="1:14" s="4" customFormat="1" ht="150" customHeight="1">
      <c r="A632" s="105" t="s">
        <v>1453</v>
      </c>
      <c r="B632" s="126" t="s">
        <v>1468</v>
      </c>
      <c r="C632" s="99" t="s">
        <v>1463</v>
      </c>
      <c r="D632" s="76">
        <v>1</v>
      </c>
      <c r="E632" s="129">
        <v>845</v>
      </c>
      <c r="F632" s="129">
        <v>858</v>
      </c>
      <c r="G632" s="130" t="s">
        <v>1464</v>
      </c>
      <c r="H632" s="133">
        <f t="shared" si="107"/>
        <v>0.20441699999999999</v>
      </c>
      <c r="I632" s="63" t="s">
        <v>1465</v>
      </c>
      <c r="J632" s="67" t="s">
        <v>1469</v>
      </c>
      <c r="K632" s="44" t="s">
        <v>307</v>
      </c>
      <c r="L632" s="32" t="s">
        <v>308</v>
      </c>
      <c r="M632" s="135" t="s">
        <v>1467</v>
      </c>
      <c r="N632" s="128"/>
    </row>
    <row r="633" spans="1:14" s="4" customFormat="1" ht="150" customHeight="1">
      <c r="A633" s="105" t="s">
        <v>1453</v>
      </c>
      <c r="B633" s="126" t="s">
        <v>1470</v>
      </c>
      <c r="C633" s="99" t="s">
        <v>1463</v>
      </c>
      <c r="D633" s="76">
        <v>1</v>
      </c>
      <c r="E633" s="129">
        <v>890</v>
      </c>
      <c r="F633" s="129">
        <v>903</v>
      </c>
      <c r="G633" s="130" t="s">
        <v>1464</v>
      </c>
      <c r="H633" s="133">
        <f t="shared" si="107"/>
        <v>0.20441699999999999</v>
      </c>
      <c r="I633" s="63" t="s">
        <v>1465</v>
      </c>
      <c r="J633" s="67" t="s">
        <v>1471</v>
      </c>
      <c r="K633" s="44" t="s">
        <v>307</v>
      </c>
      <c r="L633" s="32" t="s">
        <v>308</v>
      </c>
      <c r="M633" s="135" t="s">
        <v>1467</v>
      </c>
      <c r="N633" s="128"/>
    </row>
    <row r="634" spans="1:14" s="4" customFormat="1" ht="150" customHeight="1">
      <c r="A634" s="105" t="s">
        <v>1453</v>
      </c>
      <c r="B634" s="126" t="s">
        <v>1472</v>
      </c>
      <c r="C634" s="99" t="s">
        <v>1473</v>
      </c>
      <c r="D634" s="76">
        <v>1</v>
      </c>
      <c r="E634" s="129">
        <v>925</v>
      </c>
      <c r="F634" s="129">
        <v>938</v>
      </c>
      <c r="G634" s="130" t="s">
        <v>1464</v>
      </c>
      <c r="H634" s="133">
        <f t="shared" si="107"/>
        <v>0.20441699999999999</v>
      </c>
      <c r="I634" s="63" t="s">
        <v>1465</v>
      </c>
      <c r="J634" s="67" t="s">
        <v>1471</v>
      </c>
      <c r="K634" s="44" t="s">
        <v>307</v>
      </c>
      <c r="L634" s="32" t="s">
        <v>308</v>
      </c>
      <c r="M634" s="135" t="s">
        <v>1467</v>
      </c>
      <c r="N634" s="128"/>
    </row>
    <row r="635" spans="1:14" s="4" customFormat="1" ht="150" customHeight="1">
      <c r="A635" s="105" t="s">
        <v>301</v>
      </c>
      <c r="B635" s="126" t="s">
        <v>1474</v>
      </c>
      <c r="C635" s="99" t="s">
        <v>1475</v>
      </c>
      <c r="D635" s="76">
        <v>1</v>
      </c>
      <c r="E635" s="129">
        <v>765</v>
      </c>
      <c r="F635" s="129">
        <v>795</v>
      </c>
      <c r="G635" s="130" t="s">
        <v>1476</v>
      </c>
      <c r="H635" s="133">
        <f t="shared" ref="H635:H639" si="108">1.48*0.77*0.37</f>
        <v>0.42165200000000003</v>
      </c>
      <c r="I635" s="63" t="s">
        <v>1477</v>
      </c>
      <c r="J635" s="67" t="s">
        <v>1478</v>
      </c>
      <c r="K635" s="44" t="s">
        <v>307</v>
      </c>
      <c r="L635" s="32" t="s">
        <v>308</v>
      </c>
      <c r="M635" s="135" t="s">
        <v>1479</v>
      </c>
      <c r="N635" s="128"/>
    </row>
    <row r="636" spans="1:14" s="4" customFormat="1" ht="150" customHeight="1">
      <c r="A636" s="105" t="s">
        <v>301</v>
      </c>
      <c r="B636" s="126" t="s">
        <v>1480</v>
      </c>
      <c r="C636" s="99" t="s">
        <v>1475</v>
      </c>
      <c r="D636" s="76">
        <v>1</v>
      </c>
      <c r="E636" s="129">
        <v>810</v>
      </c>
      <c r="F636" s="129">
        <v>840</v>
      </c>
      <c r="G636" s="130" t="s">
        <v>1476</v>
      </c>
      <c r="H636" s="133">
        <f t="shared" si="108"/>
        <v>0.42165200000000003</v>
      </c>
      <c r="I636" s="63" t="s">
        <v>1477</v>
      </c>
      <c r="J636" s="67" t="s">
        <v>1481</v>
      </c>
      <c r="K636" s="44" t="s">
        <v>307</v>
      </c>
      <c r="L636" s="32" t="s">
        <v>308</v>
      </c>
      <c r="M636" s="135" t="s">
        <v>1479</v>
      </c>
      <c r="N636" s="128"/>
    </row>
    <row r="637" spans="1:14" s="4" customFormat="1" ht="150" customHeight="1">
      <c r="A637" s="105" t="s">
        <v>301</v>
      </c>
      <c r="B637" s="126" t="s">
        <v>1482</v>
      </c>
      <c r="C637" s="99" t="s">
        <v>1475</v>
      </c>
      <c r="D637" s="76">
        <v>1</v>
      </c>
      <c r="E637" s="129">
        <v>915</v>
      </c>
      <c r="F637" s="129">
        <v>945</v>
      </c>
      <c r="G637" s="130" t="s">
        <v>1476</v>
      </c>
      <c r="H637" s="133">
        <f t="shared" si="108"/>
        <v>0.42165200000000003</v>
      </c>
      <c r="I637" s="63" t="s">
        <v>1483</v>
      </c>
      <c r="J637" s="67" t="s">
        <v>1484</v>
      </c>
      <c r="K637" s="44" t="s">
        <v>307</v>
      </c>
      <c r="L637" s="32" t="s">
        <v>308</v>
      </c>
      <c r="M637" s="135" t="s">
        <v>1479</v>
      </c>
      <c r="N637" s="128"/>
    </row>
    <row r="638" spans="1:14" s="4" customFormat="1" ht="150" customHeight="1">
      <c r="A638" s="105" t="s">
        <v>301</v>
      </c>
      <c r="B638" s="126" t="s">
        <v>1485</v>
      </c>
      <c r="C638" s="99" t="s">
        <v>1475</v>
      </c>
      <c r="D638" s="76">
        <v>1</v>
      </c>
      <c r="E638" s="129">
        <v>920</v>
      </c>
      <c r="F638" s="129">
        <v>950</v>
      </c>
      <c r="G638" s="130" t="s">
        <v>1476</v>
      </c>
      <c r="H638" s="133">
        <f t="shared" si="108"/>
        <v>0.42165200000000003</v>
      </c>
      <c r="I638" s="63" t="s">
        <v>1483</v>
      </c>
      <c r="J638" s="67" t="s">
        <v>1486</v>
      </c>
      <c r="K638" s="44" t="s">
        <v>307</v>
      </c>
      <c r="L638" s="32" t="s">
        <v>308</v>
      </c>
      <c r="M638" s="135" t="s">
        <v>1479</v>
      </c>
      <c r="N638" s="128"/>
    </row>
    <row r="639" spans="1:14" s="4" customFormat="1" ht="150" customHeight="1">
      <c r="A639" s="105" t="s">
        <v>301</v>
      </c>
      <c r="B639" s="126" t="s">
        <v>1487</v>
      </c>
      <c r="C639" s="99" t="s">
        <v>1475</v>
      </c>
      <c r="D639" s="76">
        <v>1</v>
      </c>
      <c r="E639" s="129">
        <v>1030</v>
      </c>
      <c r="F639" s="129">
        <v>1060</v>
      </c>
      <c r="G639" s="130" t="s">
        <v>1476</v>
      </c>
      <c r="H639" s="133">
        <f t="shared" si="108"/>
        <v>0.42165200000000003</v>
      </c>
      <c r="I639" s="63" t="s">
        <v>1488</v>
      </c>
      <c r="J639" s="67" t="s">
        <v>1486</v>
      </c>
      <c r="K639" s="44" t="s">
        <v>307</v>
      </c>
      <c r="L639" s="32" t="s">
        <v>308</v>
      </c>
      <c r="M639" s="135" t="s">
        <v>1479</v>
      </c>
      <c r="N639" s="128"/>
    </row>
    <row r="640" spans="1:14" s="4" customFormat="1" ht="150" customHeight="1">
      <c r="A640" s="105" t="s">
        <v>301</v>
      </c>
      <c r="B640" s="126" t="s">
        <v>1489</v>
      </c>
      <c r="C640" s="99" t="s">
        <v>1490</v>
      </c>
      <c r="D640" s="76">
        <v>1</v>
      </c>
      <c r="E640" s="129">
        <v>578</v>
      </c>
      <c r="F640" s="129">
        <v>605</v>
      </c>
      <c r="G640" s="130" t="s">
        <v>304</v>
      </c>
      <c r="H640" s="133">
        <f t="shared" ref="H640:H643" si="109">1.245*0.755*0.38</f>
        <v>0.35719050000000002</v>
      </c>
      <c r="I640" s="63" t="s">
        <v>1491</v>
      </c>
      <c r="J640" s="67" t="s">
        <v>1492</v>
      </c>
      <c r="K640" s="44" t="s">
        <v>307</v>
      </c>
      <c r="L640" s="32" t="s">
        <v>308</v>
      </c>
      <c r="M640" s="135" t="s">
        <v>1493</v>
      </c>
      <c r="N640" s="128"/>
    </row>
    <row r="641" spans="1:14" s="4" customFormat="1" ht="150" customHeight="1">
      <c r="A641" s="105" t="s">
        <v>301</v>
      </c>
      <c r="B641" s="126" t="s">
        <v>1494</v>
      </c>
      <c r="C641" s="99" t="s">
        <v>1490</v>
      </c>
      <c r="D641" s="76">
        <v>1</v>
      </c>
      <c r="E641" s="129">
        <v>635</v>
      </c>
      <c r="F641" s="129">
        <v>665</v>
      </c>
      <c r="G641" s="130" t="s">
        <v>304</v>
      </c>
      <c r="H641" s="133">
        <f t="shared" si="109"/>
        <v>0.35719050000000002</v>
      </c>
      <c r="I641" s="63" t="s">
        <v>1491</v>
      </c>
      <c r="J641" s="67" t="s">
        <v>1495</v>
      </c>
      <c r="K641" s="44" t="s">
        <v>307</v>
      </c>
      <c r="L641" s="32" t="s">
        <v>308</v>
      </c>
      <c r="M641" s="135" t="s">
        <v>1493</v>
      </c>
      <c r="N641" s="128"/>
    </row>
    <row r="642" spans="1:14" s="4" customFormat="1" ht="150" customHeight="1">
      <c r="A642" s="105" t="s">
        <v>301</v>
      </c>
      <c r="B642" s="126" t="s">
        <v>1496</v>
      </c>
      <c r="C642" s="99" t="s">
        <v>1490</v>
      </c>
      <c r="D642" s="76">
        <v>1</v>
      </c>
      <c r="E642" s="129">
        <v>735</v>
      </c>
      <c r="F642" s="129">
        <v>765</v>
      </c>
      <c r="G642" s="130" t="s">
        <v>304</v>
      </c>
      <c r="H642" s="133">
        <f t="shared" si="109"/>
        <v>0.35719050000000002</v>
      </c>
      <c r="I642" s="63" t="s">
        <v>1491</v>
      </c>
      <c r="J642" s="67" t="s">
        <v>1497</v>
      </c>
      <c r="K642" s="44" t="s">
        <v>307</v>
      </c>
      <c r="L642" s="32" t="s">
        <v>308</v>
      </c>
      <c r="M642" s="135" t="s">
        <v>1493</v>
      </c>
      <c r="N642" s="128"/>
    </row>
    <row r="643" spans="1:14" s="4" customFormat="1" ht="150" customHeight="1">
      <c r="A643" s="105" t="s">
        <v>301</v>
      </c>
      <c r="B643" s="126" t="s">
        <v>1498</v>
      </c>
      <c r="C643" s="99" t="s">
        <v>1490</v>
      </c>
      <c r="D643" s="76">
        <v>1</v>
      </c>
      <c r="E643" s="129">
        <v>735</v>
      </c>
      <c r="F643" s="129">
        <v>765</v>
      </c>
      <c r="G643" s="130" t="s">
        <v>304</v>
      </c>
      <c r="H643" s="133">
        <f t="shared" si="109"/>
        <v>0.35719050000000002</v>
      </c>
      <c r="I643" s="63" t="s">
        <v>1491</v>
      </c>
      <c r="J643" s="67" t="s">
        <v>1499</v>
      </c>
      <c r="K643" s="44" t="s">
        <v>307</v>
      </c>
      <c r="L643" s="32" t="s">
        <v>308</v>
      </c>
      <c r="M643" s="135" t="s">
        <v>1493</v>
      </c>
      <c r="N643" s="128"/>
    </row>
    <row r="644" spans="1:14" s="4" customFormat="1" ht="150" customHeight="1">
      <c r="A644" s="105" t="s">
        <v>301</v>
      </c>
      <c r="B644" s="126" t="s">
        <v>1500</v>
      </c>
      <c r="C644" s="99" t="s">
        <v>1501</v>
      </c>
      <c r="D644" s="76">
        <v>1</v>
      </c>
      <c r="E644" s="129">
        <v>425</v>
      </c>
      <c r="F644" s="129">
        <v>445</v>
      </c>
      <c r="G644" s="130" t="s">
        <v>1502</v>
      </c>
      <c r="H644" s="133">
        <f t="shared" ref="H644:H647" si="110">1.04*0.655*0.498</f>
        <v>0.33923759999999997</v>
      </c>
      <c r="I644" s="63" t="s">
        <v>1503</v>
      </c>
      <c r="J644" s="67" t="s">
        <v>1504</v>
      </c>
      <c r="K644" s="44" t="s">
        <v>307</v>
      </c>
      <c r="L644" s="32" t="s">
        <v>308</v>
      </c>
      <c r="M644" s="135" t="s">
        <v>1505</v>
      </c>
      <c r="N644" s="128"/>
    </row>
    <row r="645" spans="1:14" s="4" customFormat="1" ht="150" customHeight="1">
      <c r="A645" s="105" t="s">
        <v>301</v>
      </c>
      <c r="B645" s="126" t="s">
        <v>1506</v>
      </c>
      <c r="C645" s="99" t="s">
        <v>1501</v>
      </c>
      <c r="D645" s="76">
        <v>1</v>
      </c>
      <c r="E645" s="129">
        <v>425</v>
      </c>
      <c r="F645" s="129">
        <v>445</v>
      </c>
      <c r="G645" s="130" t="s">
        <v>1502</v>
      </c>
      <c r="H645" s="133">
        <f t="shared" si="110"/>
        <v>0.33923759999999997</v>
      </c>
      <c r="I645" s="63" t="s">
        <v>1503</v>
      </c>
      <c r="J645" s="67" t="s">
        <v>1504</v>
      </c>
      <c r="K645" s="44" t="s">
        <v>307</v>
      </c>
      <c r="L645" s="32" t="s">
        <v>308</v>
      </c>
      <c r="M645" s="135" t="s">
        <v>1505</v>
      </c>
      <c r="N645" s="128"/>
    </row>
    <row r="646" spans="1:14" s="4" customFormat="1" ht="150" customHeight="1">
      <c r="A646" s="105" t="s">
        <v>301</v>
      </c>
      <c r="B646" s="126" t="s">
        <v>1500</v>
      </c>
      <c r="C646" s="99" t="s">
        <v>1501</v>
      </c>
      <c r="D646" s="76">
        <v>1</v>
      </c>
      <c r="E646" s="129">
        <v>425</v>
      </c>
      <c r="F646" s="129">
        <v>445</v>
      </c>
      <c r="G646" s="130" t="s">
        <v>1502</v>
      </c>
      <c r="H646" s="133">
        <f t="shared" si="110"/>
        <v>0.33923759999999997</v>
      </c>
      <c r="I646" s="63" t="s">
        <v>1503</v>
      </c>
      <c r="J646" s="67" t="s">
        <v>1504</v>
      </c>
      <c r="K646" s="44" t="s">
        <v>307</v>
      </c>
      <c r="L646" s="32" t="s">
        <v>308</v>
      </c>
      <c r="M646" s="135" t="s">
        <v>1505</v>
      </c>
      <c r="N646" s="128"/>
    </row>
    <row r="647" spans="1:14" s="4" customFormat="1" ht="150" customHeight="1">
      <c r="A647" s="105" t="s">
        <v>301</v>
      </c>
      <c r="B647" s="126" t="s">
        <v>1507</v>
      </c>
      <c r="C647" s="99" t="s">
        <v>1501</v>
      </c>
      <c r="D647" s="76">
        <v>1</v>
      </c>
      <c r="E647" s="129">
        <v>425</v>
      </c>
      <c r="F647" s="129">
        <v>445</v>
      </c>
      <c r="G647" s="130" t="s">
        <v>1502</v>
      </c>
      <c r="H647" s="133">
        <f t="shared" si="110"/>
        <v>0.33923759999999997</v>
      </c>
      <c r="I647" s="63" t="s">
        <v>1503</v>
      </c>
      <c r="J647" s="67" t="s">
        <v>1504</v>
      </c>
      <c r="K647" s="44" t="s">
        <v>307</v>
      </c>
      <c r="L647" s="32" t="s">
        <v>308</v>
      </c>
      <c r="M647" s="135" t="s">
        <v>1505</v>
      </c>
      <c r="N647" s="128"/>
    </row>
    <row r="648" spans="1:14" s="4" customFormat="1" ht="150" customHeight="1">
      <c r="A648" s="105" t="s">
        <v>301</v>
      </c>
      <c r="B648" s="126" t="s">
        <v>1508</v>
      </c>
      <c r="C648" s="99" t="s">
        <v>1509</v>
      </c>
      <c r="D648" s="76">
        <v>1</v>
      </c>
      <c r="E648" s="129">
        <v>365</v>
      </c>
      <c r="F648" s="129">
        <v>385</v>
      </c>
      <c r="G648" s="130" t="s">
        <v>1510</v>
      </c>
      <c r="H648" s="133">
        <f t="shared" ref="H648:H650" si="111">1.07*0.65*0.435</f>
        <v>0.30254249999999999</v>
      </c>
      <c r="I648" s="63" t="s">
        <v>1511</v>
      </c>
      <c r="J648" s="67" t="s">
        <v>1512</v>
      </c>
      <c r="K648" s="44" t="s">
        <v>307</v>
      </c>
      <c r="L648" s="32" t="s">
        <v>308</v>
      </c>
      <c r="M648" s="135" t="s">
        <v>1513</v>
      </c>
      <c r="N648" s="128"/>
    </row>
    <row r="649" spans="1:14" s="4" customFormat="1" ht="150" customHeight="1">
      <c r="A649" s="105" t="s">
        <v>301</v>
      </c>
      <c r="B649" s="126" t="s">
        <v>1514</v>
      </c>
      <c r="C649" s="99" t="s">
        <v>1509</v>
      </c>
      <c r="D649" s="76">
        <v>1</v>
      </c>
      <c r="E649" s="129">
        <v>405</v>
      </c>
      <c r="F649" s="129">
        <v>425</v>
      </c>
      <c r="G649" s="130" t="s">
        <v>1510</v>
      </c>
      <c r="H649" s="133">
        <f t="shared" si="111"/>
        <v>0.30254249999999999</v>
      </c>
      <c r="I649" s="63" t="s">
        <v>1511</v>
      </c>
      <c r="J649" s="67" t="s">
        <v>1515</v>
      </c>
      <c r="K649" s="44" t="s">
        <v>307</v>
      </c>
      <c r="L649" s="32" t="s">
        <v>308</v>
      </c>
      <c r="M649" s="135" t="s">
        <v>1513</v>
      </c>
      <c r="N649" s="128"/>
    </row>
    <row r="650" spans="1:14" s="4" customFormat="1" ht="150" customHeight="1">
      <c r="A650" s="105" t="s">
        <v>301</v>
      </c>
      <c r="B650" s="126" t="s">
        <v>1514</v>
      </c>
      <c r="C650" s="99" t="s">
        <v>1509</v>
      </c>
      <c r="D650" s="76">
        <v>1</v>
      </c>
      <c r="E650" s="129">
        <v>405</v>
      </c>
      <c r="F650" s="129">
        <v>425</v>
      </c>
      <c r="G650" s="130" t="s">
        <v>1510</v>
      </c>
      <c r="H650" s="133">
        <f t="shared" si="111"/>
        <v>0.30254249999999999</v>
      </c>
      <c r="I650" s="63" t="s">
        <v>1511</v>
      </c>
      <c r="J650" s="67" t="s">
        <v>1515</v>
      </c>
      <c r="K650" s="44" t="s">
        <v>307</v>
      </c>
      <c r="L650" s="32" t="s">
        <v>308</v>
      </c>
      <c r="M650" s="135" t="s">
        <v>1513</v>
      </c>
      <c r="N650" s="128"/>
    </row>
    <row r="651" spans="1:14" s="4" customFormat="1" ht="150" customHeight="1">
      <c r="A651" s="105" t="s">
        <v>301</v>
      </c>
      <c r="B651" s="126" t="s">
        <v>1516</v>
      </c>
      <c r="C651" s="99" t="s">
        <v>1171</v>
      </c>
      <c r="D651" s="76">
        <v>1</v>
      </c>
      <c r="E651" s="129">
        <v>518</v>
      </c>
      <c r="F651" s="129">
        <v>535</v>
      </c>
      <c r="G651" s="130" t="s">
        <v>1517</v>
      </c>
      <c r="H651" s="133">
        <f t="shared" ref="H651:H653" si="112">1.19*0.62*0.38</f>
        <v>0.280364</v>
      </c>
      <c r="I651" s="63" t="s">
        <v>1518</v>
      </c>
      <c r="J651" s="67" t="s">
        <v>1519</v>
      </c>
      <c r="K651" s="44" t="s">
        <v>307</v>
      </c>
      <c r="L651" s="32" t="s">
        <v>308</v>
      </c>
      <c r="M651" s="135" t="s">
        <v>1520</v>
      </c>
      <c r="N651" s="128"/>
    </row>
    <row r="652" spans="1:14" s="4" customFormat="1" ht="150" customHeight="1">
      <c r="A652" s="105" t="s">
        <v>301</v>
      </c>
      <c r="B652" s="126" t="s">
        <v>1521</v>
      </c>
      <c r="C652" s="121" t="s">
        <v>1522</v>
      </c>
      <c r="D652" s="76">
        <v>1</v>
      </c>
      <c r="E652" s="129">
        <v>585</v>
      </c>
      <c r="F652" s="129">
        <v>605</v>
      </c>
      <c r="G652" s="130" t="s">
        <v>1517</v>
      </c>
      <c r="H652" s="133">
        <f t="shared" si="112"/>
        <v>0.280364</v>
      </c>
      <c r="I652" s="63" t="s">
        <v>1518</v>
      </c>
      <c r="J652" s="67" t="s">
        <v>1519</v>
      </c>
      <c r="K652" s="44" t="s">
        <v>307</v>
      </c>
      <c r="L652" s="32" t="s">
        <v>308</v>
      </c>
      <c r="M652" s="135" t="s">
        <v>1520</v>
      </c>
      <c r="N652" s="128"/>
    </row>
    <row r="653" spans="1:14" s="4" customFormat="1" ht="150" customHeight="1">
      <c r="A653" s="105" t="s">
        <v>301</v>
      </c>
      <c r="B653" s="126" t="s">
        <v>1521</v>
      </c>
      <c r="C653" s="121" t="s">
        <v>1522</v>
      </c>
      <c r="D653" s="76">
        <v>1</v>
      </c>
      <c r="E653" s="129">
        <v>585</v>
      </c>
      <c r="F653" s="129">
        <v>605</v>
      </c>
      <c r="G653" s="130" t="s">
        <v>1517</v>
      </c>
      <c r="H653" s="133">
        <f t="shared" si="112"/>
        <v>0.280364</v>
      </c>
      <c r="I653" s="63" t="s">
        <v>1518</v>
      </c>
      <c r="J653" s="67" t="s">
        <v>1519</v>
      </c>
      <c r="K653" s="44" t="s">
        <v>307</v>
      </c>
      <c r="L653" s="32" t="s">
        <v>308</v>
      </c>
      <c r="M653" s="135" t="s">
        <v>1520</v>
      </c>
      <c r="N653" s="128"/>
    </row>
    <row r="654" spans="1:14" s="4" customFormat="1" ht="150" customHeight="1">
      <c r="A654" s="105" t="s">
        <v>301</v>
      </c>
      <c r="B654" s="126" t="s">
        <v>1523</v>
      </c>
      <c r="C654" s="99" t="s">
        <v>1524</v>
      </c>
      <c r="D654" s="76">
        <v>1</v>
      </c>
      <c r="E654" s="129">
        <v>535</v>
      </c>
      <c r="F654" s="129">
        <v>565</v>
      </c>
      <c r="G654" s="130" t="s">
        <v>1525</v>
      </c>
      <c r="H654" s="133">
        <f t="shared" ref="H654:H658" si="113">1.14*0.75*0.61</f>
        <v>0.52154999999999996</v>
      </c>
      <c r="I654" s="63" t="s">
        <v>1526</v>
      </c>
      <c r="J654" s="67" t="s">
        <v>1527</v>
      </c>
      <c r="K654" s="44" t="s">
        <v>307</v>
      </c>
      <c r="L654" s="32" t="s">
        <v>308</v>
      </c>
      <c r="M654" s="135" t="s">
        <v>1528</v>
      </c>
      <c r="N654" s="128"/>
    </row>
    <row r="655" spans="1:14" s="4" customFormat="1" ht="150" customHeight="1">
      <c r="A655" s="105" t="s">
        <v>301</v>
      </c>
      <c r="B655" s="126" t="s">
        <v>1523</v>
      </c>
      <c r="C655" s="99" t="s">
        <v>1524</v>
      </c>
      <c r="D655" s="76">
        <v>1</v>
      </c>
      <c r="E655" s="129">
        <v>535</v>
      </c>
      <c r="F655" s="129">
        <v>565</v>
      </c>
      <c r="G655" s="130" t="s">
        <v>1525</v>
      </c>
      <c r="H655" s="133">
        <f t="shared" si="113"/>
        <v>0.52154999999999996</v>
      </c>
      <c r="I655" s="63" t="s">
        <v>1526</v>
      </c>
      <c r="J655" s="67" t="s">
        <v>1527</v>
      </c>
      <c r="K655" s="44" t="s">
        <v>307</v>
      </c>
      <c r="L655" s="32" t="s">
        <v>308</v>
      </c>
      <c r="M655" s="135" t="s">
        <v>1528</v>
      </c>
      <c r="N655" s="128"/>
    </row>
    <row r="656" spans="1:14" s="4" customFormat="1" ht="150" customHeight="1">
      <c r="A656" s="105" t="s">
        <v>301</v>
      </c>
      <c r="B656" s="126" t="s">
        <v>1523</v>
      </c>
      <c r="C656" s="99" t="s">
        <v>1524</v>
      </c>
      <c r="D656" s="76">
        <v>1</v>
      </c>
      <c r="E656" s="129">
        <v>535</v>
      </c>
      <c r="F656" s="129">
        <v>565</v>
      </c>
      <c r="G656" s="130" t="s">
        <v>1525</v>
      </c>
      <c r="H656" s="133">
        <f t="shared" si="113"/>
        <v>0.52154999999999996</v>
      </c>
      <c r="I656" s="63" t="s">
        <v>1526</v>
      </c>
      <c r="J656" s="67" t="s">
        <v>1527</v>
      </c>
      <c r="K656" s="44" t="s">
        <v>307</v>
      </c>
      <c r="L656" s="32" t="s">
        <v>308</v>
      </c>
      <c r="M656" s="135" t="s">
        <v>1528</v>
      </c>
      <c r="N656" s="128"/>
    </row>
    <row r="657" spans="1:14" s="4" customFormat="1" ht="150" customHeight="1">
      <c r="A657" s="105" t="s">
        <v>301</v>
      </c>
      <c r="B657" s="126" t="s">
        <v>1529</v>
      </c>
      <c r="C657" s="99" t="s">
        <v>1530</v>
      </c>
      <c r="D657" s="76">
        <v>1</v>
      </c>
      <c r="E657" s="129">
        <v>535</v>
      </c>
      <c r="F657" s="129">
        <v>565</v>
      </c>
      <c r="G657" s="130" t="s">
        <v>1525</v>
      </c>
      <c r="H657" s="133">
        <f t="shared" si="113"/>
        <v>0.52154999999999996</v>
      </c>
      <c r="I657" s="63" t="s">
        <v>1526</v>
      </c>
      <c r="J657" s="67" t="s">
        <v>1527</v>
      </c>
      <c r="K657" s="44" t="s">
        <v>307</v>
      </c>
      <c r="L657" s="32" t="s">
        <v>308</v>
      </c>
      <c r="M657" s="135" t="s">
        <v>1528</v>
      </c>
      <c r="N657" s="128"/>
    </row>
    <row r="658" spans="1:14" s="4" customFormat="1" ht="150" customHeight="1">
      <c r="A658" s="105" t="s">
        <v>301</v>
      </c>
      <c r="B658" s="126" t="s">
        <v>1529</v>
      </c>
      <c r="C658" s="99" t="s">
        <v>1530</v>
      </c>
      <c r="D658" s="76">
        <v>1</v>
      </c>
      <c r="E658" s="129">
        <v>535</v>
      </c>
      <c r="F658" s="129">
        <v>565</v>
      </c>
      <c r="G658" s="130" t="s">
        <v>1525</v>
      </c>
      <c r="H658" s="133">
        <f t="shared" si="113"/>
        <v>0.52154999999999996</v>
      </c>
      <c r="I658" s="63" t="s">
        <v>1526</v>
      </c>
      <c r="J658" s="67" t="s">
        <v>1527</v>
      </c>
      <c r="K658" s="44" t="s">
        <v>307</v>
      </c>
      <c r="L658" s="32" t="s">
        <v>308</v>
      </c>
      <c r="M658" s="135" t="s">
        <v>1528</v>
      </c>
      <c r="N658" s="128"/>
    </row>
    <row r="659" spans="1:14" s="4" customFormat="1" ht="150" customHeight="1">
      <c r="A659" s="105" t="s">
        <v>301</v>
      </c>
      <c r="B659" s="126" t="s">
        <v>1531</v>
      </c>
      <c r="C659" s="99" t="s">
        <v>1532</v>
      </c>
      <c r="D659" s="76">
        <v>1</v>
      </c>
      <c r="E659" s="129">
        <v>525</v>
      </c>
      <c r="F659" s="129">
        <v>555</v>
      </c>
      <c r="G659" s="130" t="s">
        <v>1533</v>
      </c>
      <c r="H659" s="133">
        <f t="shared" ref="H659:H662" si="114">1.36*0.785*0.5</f>
        <v>0.53380000000000005</v>
      </c>
      <c r="I659" s="63" t="s">
        <v>1534</v>
      </c>
      <c r="J659" s="67" t="s">
        <v>1535</v>
      </c>
      <c r="K659" s="44" t="s">
        <v>307</v>
      </c>
      <c r="L659" s="32" t="s">
        <v>308</v>
      </c>
      <c r="M659" s="135" t="s">
        <v>1528</v>
      </c>
      <c r="N659" s="128"/>
    </row>
    <row r="660" spans="1:14" s="4" customFormat="1" ht="150" customHeight="1">
      <c r="A660" s="105" t="s">
        <v>301</v>
      </c>
      <c r="B660" s="126" t="s">
        <v>1531</v>
      </c>
      <c r="C660" s="99" t="s">
        <v>1532</v>
      </c>
      <c r="D660" s="76">
        <v>1</v>
      </c>
      <c r="E660" s="129">
        <v>525</v>
      </c>
      <c r="F660" s="129">
        <v>555</v>
      </c>
      <c r="G660" s="130" t="s">
        <v>1533</v>
      </c>
      <c r="H660" s="133">
        <f t="shared" si="114"/>
        <v>0.53380000000000005</v>
      </c>
      <c r="I660" s="63" t="s">
        <v>1534</v>
      </c>
      <c r="J660" s="67" t="s">
        <v>1535</v>
      </c>
      <c r="K660" s="44" t="s">
        <v>307</v>
      </c>
      <c r="L660" s="32" t="s">
        <v>308</v>
      </c>
      <c r="M660" s="135" t="s">
        <v>1528</v>
      </c>
      <c r="N660" s="128"/>
    </row>
    <row r="661" spans="1:14" s="4" customFormat="1" ht="150" customHeight="1">
      <c r="A661" s="105" t="s">
        <v>301</v>
      </c>
      <c r="B661" s="126" t="s">
        <v>1536</v>
      </c>
      <c r="C661" s="99" t="s">
        <v>1532</v>
      </c>
      <c r="D661" s="76">
        <v>1</v>
      </c>
      <c r="E661" s="129">
        <v>545</v>
      </c>
      <c r="F661" s="129">
        <v>575</v>
      </c>
      <c r="G661" s="130" t="s">
        <v>1533</v>
      </c>
      <c r="H661" s="133">
        <f t="shared" si="114"/>
        <v>0.53380000000000005</v>
      </c>
      <c r="I661" s="63" t="s">
        <v>1534</v>
      </c>
      <c r="J661" s="67" t="s">
        <v>1537</v>
      </c>
      <c r="K661" s="44" t="s">
        <v>307</v>
      </c>
      <c r="L661" s="32" t="s">
        <v>308</v>
      </c>
      <c r="M661" s="135" t="s">
        <v>1528</v>
      </c>
      <c r="N661" s="128"/>
    </row>
    <row r="662" spans="1:14" s="4" customFormat="1" ht="150" customHeight="1">
      <c r="A662" s="105" t="s">
        <v>301</v>
      </c>
      <c r="B662" s="126" t="s">
        <v>1538</v>
      </c>
      <c r="C662" s="99" t="s">
        <v>1532</v>
      </c>
      <c r="D662" s="76">
        <v>1</v>
      </c>
      <c r="E662" s="129">
        <v>545</v>
      </c>
      <c r="F662" s="129">
        <v>575</v>
      </c>
      <c r="G662" s="130" t="s">
        <v>1533</v>
      </c>
      <c r="H662" s="133">
        <f t="shared" si="114"/>
        <v>0.53380000000000005</v>
      </c>
      <c r="I662" s="63" t="s">
        <v>1534</v>
      </c>
      <c r="J662" s="67" t="s">
        <v>1537</v>
      </c>
      <c r="K662" s="44" t="s">
        <v>307</v>
      </c>
      <c r="L662" s="32" t="s">
        <v>308</v>
      </c>
      <c r="M662" s="135" t="s">
        <v>1528</v>
      </c>
      <c r="N662" s="128"/>
    </row>
    <row r="663" spans="1:14" s="4" customFormat="1" ht="150" customHeight="1">
      <c r="A663" s="105" t="s">
        <v>301</v>
      </c>
      <c r="B663" s="126" t="s">
        <v>1539</v>
      </c>
      <c r="C663" s="99" t="s">
        <v>1540</v>
      </c>
      <c r="D663" s="76">
        <v>1</v>
      </c>
      <c r="E663" s="129">
        <v>640</v>
      </c>
      <c r="F663" s="129">
        <v>670</v>
      </c>
      <c r="G663" s="130" t="s">
        <v>1541</v>
      </c>
      <c r="H663" s="133">
        <f t="shared" ref="H663:H665" si="115">1.47*0.785*0.5</f>
        <v>0.57697500000000002</v>
      </c>
      <c r="I663" s="63" t="s">
        <v>1542</v>
      </c>
      <c r="J663" s="67" t="s">
        <v>1543</v>
      </c>
      <c r="K663" s="44" t="s">
        <v>307</v>
      </c>
      <c r="L663" s="32" t="s">
        <v>308</v>
      </c>
      <c r="M663" s="135" t="s">
        <v>1528</v>
      </c>
      <c r="N663" s="128"/>
    </row>
    <row r="664" spans="1:14" s="4" customFormat="1" ht="150" customHeight="1">
      <c r="A664" s="105" t="s">
        <v>301</v>
      </c>
      <c r="B664" s="126" t="s">
        <v>1544</v>
      </c>
      <c r="C664" s="99" t="s">
        <v>1540</v>
      </c>
      <c r="D664" s="76">
        <v>1</v>
      </c>
      <c r="E664" s="129">
        <v>725</v>
      </c>
      <c r="F664" s="129">
        <v>755</v>
      </c>
      <c r="G664" s="130" t="s">
        <v>1541</v>
      </c>
      <c r="H664" s="133">
        <f t="shared" si="115"/>
        <v>0.57697500000000002</v>
      </c>
      <c r="I664" s="63" t="s">
        <v>1545</v>
      </c>
      <c r="J664" s="67" t="s">
        <v>1546</v>
      </c>
      <c r="K664" s="44" t="s">
        <v>307</v>
      </c>
      <c r="L664" s="32" t="s">
        <v>308</v>
      </c>
      <c r="M664" s="135" t="s">
        <v>1528</v>
      </c>
      <c r="N664" s="128"/>
    </row>
    <row r="665" spans="1:14" s="4" customFormat="1" ht="150" customHeight="1">
      <c r="A665" s="105" t="s">
        <v>301</v>
      </c>
      <c r="B665" s="126" t="s">
        <v>1544</v>
      </c>
      <c r="C665" s="99" t="s">
        <v>1540</v>
      </c>
      <c r="D665" s="76">
        <v>1</v>
      </c>
      <c r="E665" s="129">
        <v>745</v>
      </c>
      <c r="F665" s="129">
        <v>775</v>
      </c>
      <c r="G665" s="130" t="s">
        <v>1541</v>
      </c>
      <c r="H665" s="133">
        <f t="shared" si="115"/>
        <v>0.57697500000000002</v>
      </c>
      <c r="I665" s="63" t="s">
        <v>1545</v>
      </c>
      <c r="J665" s="67" t="s">
        <v>1547</v>
      </c>
      <c r="K665" s="44" t="s">
        <v>307</v>
      </c>
      <c r="L665" s="32" t="s">
        <v>308</v>
      </c>
      <c r="M665" s="135" t="s">
        <v>1528</v>
      </c>
      <c r="N665" s="128"/>
    </row>
    <row r="666" spans="1:14" s="4" customFormat="1" ht="150" customHeight="1">
      <c r="A666" s="105" t="s">
        <v>1548</v>
      </c>
      <c r="B666" s="126" t="s">
        <v>1549</v>
      </c>
      <c r="C666" s="99" t="s">
        <v>1550</v>
      </c>
      <c r="D666" s="76">
        <v>1</v>
      </c>
      <c r="E666" s="129">
        <v>415</v>
      </c>
      <c r="F666" s="129">
        <v>440</v>
      </c>
      <c r="G666" s="130" t="s">
        <v>1551</v>
      </c>
      <c r="H666" s="133">
        <f t="shared" ref="H666:H668" si="116">1.21*0.66*0.525</f>
        <v>0.419265</v>
      </c>
      <c r="I666" s="63" t="s">
        <v>1552</v>
      </c>
      <c r="J666" s="67" t="s">
        <v>1553</v>
      </c>
      <c r="K666" s="44" t="s">
        <v>307</v>
      </c>
      <c r="L666" s="32" t="s">
        <v>308</v>
      </c>
      <c r="M666" s="98" t="s">
        <v>1554</v>
      </c>
      <c r="N666" s="128"/>
    </row>
    <row r="667" spans="1:14" s="4" customFormat="1" ht="150" customHeight="1">
      <c r="A667" s="105" t="s">
        <v>1548</v>
      </c>
      <c r="B667" s="126" t="s">
        <v>1555</v>
      </c>
      <c r="C667" s="99" t="s">
        <v>1550</v>
      </c>
      <c r="D667" s="76">
        <v>1</v>
      </c>
      <c r="E667" s="129">
        <v>435</v>
      </c>
      <c r="F667" s="129">
        <v>460</v>
      </c>
      <c r="G667" s="130" t="s">
        <v>1551</v>
      </c>
      <c r="H667" s="133">
        <f t="shared" si="116"/>
        <v>0.419265</v>
      </c>
      <c r="I667" s="63" t="s">
        <v>1552</v>
      </c>
      <c r="J667" s="67" t="s">
        <v>1556</v>
      </c>
      <c r="K667" s="44" t="s">
        <v>307</v>
      </c>
      <c r="L667" s="32" t="s">
        <v>308</v>
      </c>
      <c r="M667" s="98" t="s">
        <v>1554</v>
      </c>
      <c r="N667" s="128"/>
    </row>
    <row r="668" spans="1:14" s="4" customFormat="1" ht="150" customHeight="1">
      <c r="A668" s="105" t="s">
        <v>1548</v>
      </c>
      <c r="B668" s="126" t="s">
        <v>1555</v>
      </c>
      <c r="C668" s="99" t="s">
        <v>1550</v>
      </c>
      <c r="D668" s="76">
        <v>1</v>
      </c>
      <c r="E668" s="129">
        <v>435</v>
      </c>
      <c r="F668" s="129">
        <v>460</v>
      </c>
      <c r="G668" s="130" t="s">
        <v>1551</v>
      </c>
      <c r="H668" s="133">
        <f t="shared" si="116"/>
        <v>0.419265</v>
      </c>
      <c r="I668" s="63" t="s">
        <v>1552</v>
      </c>
      <c r="J668" s="67" t="s">
        <v>1556</v>
      </c>
      <c r="K668" s="44" t="s">
        <v>307</v>
      </c>
      <c r="L668" s="32" t="s">
        <v>308</v>
      </c>
      <c r="M668" s="98" t="s">
        <v>1554</v>
      </c>
      <c r="N668" s="128"/>
    </row>
    <row r="669" spans="1:14" s="4" customFormat="1" ht="150" customHeight="1">
      <c r="A669" s="105" t="s">
        <v>1548</v>
      </c>
      <c r="B669" s="126" t="s">
        <v>1557</v>
      </c>
      <c r="C669" s="99" t="s">
        <v>1558</v>
      </c>
      <c r="D669" s="76">
        <v>1</v>
      </c>
      <c r="E669" s="129">
        <v>555</v>
      </c>
      <c r="F669" s="129">
        <v>585</v>
      </c>
      <c r="G669" s="130" t="s">
        <v>1559</v>
      </c>
      <c r="H669" s="133">
        <f t="shared" ref="H669:H671" si="117">1.22*0.72*0.61</f>
        <v>0.53582399999999997</v>
      </c>
      <c r="I669" s="63" t="s">
        <v>1560</v>
      </c>
      <c r="J669" s="67" t="s">
        <v>1561</v>
      </c>
      <c r="K669" s="44" t="s">
        <v>307</v>
      </c>
      <c r="L669" s="32" t="s">
        <v>308</v>
      </c>
      <c r="M669" s="98" t="s">
        <v>1562</v>
      </c>
      <c r="N669" s="128"/>
    </row>
    <row r="670" spans="1:14" s="4" customFormat="1" ht="150" customHeight="1">
      <c r="A670" s="105" t="s">
        <v>1548</v>
      </c>
      <c r="B670" s="126" t="s">
        <v>1557</v>
      </c>
      <c r="C670" s="99" t="s">
        <v>1558</v>
      </c>
      <c r="D670" s="76">
        <v>1</v>
      </c>
      <c r="E670" s="129">
        <v>555</v>
      </c>
      <c r="F670" s="129">
        <v>585</v>
      </c>
      <c r="G670" s="130" t="s">
        <v>1559</v>
      </c>
      <c r="H670" s="133">
        <f t="shared" si="117"/>
        <v>0.53582399999999997</v>
      </c>
      <c r="I670" s="63" t="s">
        <v>1560</v>
      </c>
      <c r="J670" s="67" t="s">
        <v>1561</v>
      </c>
      <c r="K670" s="44" t="s">
        <v>307</v>
      </c>
      <c r="L670" s="32" t="s">
        <v>308</v>
      </c>
      <c r="M670" s="98" t="s">
        <v>1562</v>
      </c>
      <c r="N670" s="128"/>
    </row>
    <row r="671" spans="1:14" s="4" customFormat="1" ht="150" customHeight="1">
      <c r="A671" s="105" t="s">
        <v>1548</v>
      </c>
      <c r="B671" s="126" t="s">
        <v>1557</v>
      </c>
      <c r="C671" s="99" t="s">
        <v>1558</v>
      </c>
      <c r="D671" s="76">
        <v>1</v>
      </c>
      <c r="E671" s="129">
        <v>555</v>
      </c>
      <c r="F671" s="129">
        <v>585</v>
      </c>
      <c r="G671" s="130" t="s">
        <v>1559</v>
      </c>
      <c r="H671" s="133">
        <f t="shared" si="117"/>
        <v>0.53582399999999997</v>
      </c>
      <c r="I671" s="63" t="s">
        <v>1560</v>
      </c>
      <c r="J671" s="67" t="s">
        <v>1561</v>
      </c>
      <c r="K671" s="44" t="s">
        <v>307</v>
      </c>
      <c r="L671" s="32" t="s">
        <v>308</v>
      </c>
      <c r="M671" s="98" t="s">
        <v>1562</v>
      </c>
      <c r="N671" s="128"/>
    </row>
    <row r="672" spans="1:14" s="4" customFormat="1" ht="150" customHeight="1">
      <c r="A672" s="105" t="s">
        <v>1548</v>
      </c>
      <c r="B672" s="126" t="s">
        <v>1563</v>
      </c>
      <c r="C672" s="99" t="s">
        <v>1564</v>
      </c>
      <c r="D672" s="76">
        <v>1</v>
      </c>
      <c r="E672" s="129">
        <v>295</v>
      </c>
      <c r="F672" s="129">
        <v>308</v>
      </c>
      <c r="G672" s="130" t="s">
        <v>1565</v>
      </c>
      <c r="H672" s="133">
        <f t="shared" ref="H672:H679" si="118">0.93*0.58*0.44</f>
        <v>0.23733599999999999</v>
      </c>
      <c r="I672" s="136" t="s">
        <v>1566</v>
      </c>
      <c r="J672" s="67" t="s">
        <v>1567</v>
      </c>
      <c r="K672" s="44" t="s">
        <v>307</v>
      </c>
      <c r="L672" s="32" t="s">
        <v>308</v>
      </c>
      <c r="M672" s="98" t="s">
        <v>1568</v>
      </c>
      <c r="N672" s="128"/>
    </row>
    <row r="673" spans="1:14" s="4" customFormat="1" ht="150" customHeight="1">
      <c r="A673" s="105" t="s">
        <v>1548</v>
      </c>
      <c r="B673" s="126" t="s">
        <v>1569</v>
      </c>
      <c r="C673" s="99" t="s">
        <v>1564</v>
      </c>
      <c r="D673" s="76">
        <v>1</v>
      </c>
      <c r="E673" s="129">
        <v>325</v>
      </c>
      <c r="F673" s="129">
        <v>340</v>
      </c>
      <c r="G673" s="130" t="s">
        <v>1565</v>
      </c>
      <c r="H673" s="133">
        <f t="shared" si="118"/>
        <v>0.23733599999999999</v>
      </c>
      <c r="I673" s="136" t="s">
        <v>1566</v>
      </c>
      <c r="J673" s="67" t="s">
        <v>1570</v>
      </c>
      <c r="K673" s="44" t="s">
        <v>307</v>
      </c>
      <c r="L673" s="32" t="s">
        <v>308</v>
      </c>
      <c r="M673" s="98" t="s">
        <v>1568</v>
      </c>
      <c r="N673" s="128"/>
    </row>
    <row r="674" spans="1:14" s="4" customFormat="1" ht="150" customHeight="1">
      <c r="A674" s="105" t="s">
        <v>1548</v>
      </c>
      <c r="B674" s="126" t="s">
        <v>1569</v>
      </c>
      <c r="C674" s="99" t="s">
        <v>1564</v>
      </c>
      <c r="D674" s="76">
        <v>1</v>
      </c>
      <c r="E674" s="129">
        <v>325</v>
      </c>
      <c r="F674" s="129">
        <v>340</v>
      </c>
      <c r="G674" s="130" t="s">
        <v>1565</v>
      </c>
      <c r="H674" s="133">
        <f t="shared" si="118"/>
        <v>0.23733599999999999</v>
      </c>
      <c r="I674" s="136" t="s">
        <v>1566</v>
      </c>
      <c r="J674" s="67" t="s">
        <v>1570</v>
      </c>
      <c r="K674" s="44" t="s">
        <v>307</v>
      </c>
      <c r="L674" s="32" t="s">
        <v>308</v>
      </c>
      <c r="M674" s="98" t="s">
        <v>1568</v>
      </c>
      <c r="N674" s="128"/>
    </row>
    <row r="675" spans="1:14" s="4" customFormat="1" ht="150" customHeight="1">
      <c r="A675" s="105" t="s">
        <v>1548</v>
      </c>
      <c r="B675" s="126" t="s">
        <v>1571</v>
      </c>
      <c r="C675" s="99" t="s">
        <v>1564</v>
      </c>
      <c r="D675" s="76">
        <v>1</v>
      </c>
      <c r="E675" s="129">
        <v>395</v>
      </c>
      <c r="F675" s="129">
        <v>410</v>
      </c>
      <c r="G675" s="130" t="s">
        <v>1572</v>
      </c>
      <c r="H675" s="133">
        <f t="shared" si="118"/>
        <v>0.23733599999999999</v>
      </c>
      <c r="I675" s="136" t="s">
        <v>1566</v>
      </c>
      <c r="J675" s="67" t="s">
        <v>1573</v>
      </c>
      <c r="K675" s="44" t="s">
        <v>307</v>
      </c>
      <c r="L675" s="32" t="s">
        <v>308</v>
      </c>
      <c r="M675" s="98" t="s">
        <v>1568</v>
      </c>
      <c r="N675" s="128"/>
    </row>
    <row r="676" spans="1:14" s="4" customFormat="1" ht="150" customHeight="1">
      <c r="A676" s="105" t="s">
        <v>1548</v>
      </c>
      <c r="B676" s="126" t="s">
        <v>1571</v>
      </c>
      <c r="C676" s="99" t="s">
        <v>1564</v>
      </c>
      <c r="D676" s="76">
        <v>1</v>
      </c>
      <c r="E676" s="129">
        <v>395</v>
      </c>
      <c r="F676" s="129">
        <v>410</v>
      </c>
      <c r="G676" s="130" t="s">
        <v>1572</v>
      </c>
      <c r="H676" s="133">
        <f t="shared" si="118"/>
        <v>0.23733599999999999</v>
      </c>
      <c r="I676" s="136" t="s">
        <v>1566</v>
      </c>
      <c r="J676" s="67" t="s">
        <v>1573</v>
      </c>
      <c r="K676" s="44" t="s">
        <v>307</v>
      </c>
      <c r="L676" s="32" t="s">
        <v>308</v>
      </c>
      <c r="M676" s="98" t="s">
        <v>1568</v>
      </c>
      <c r="N676" s="128"/>
    </row>
    <row r="677" spans="1:14" s="4" customFormat="1" ht="150" customHeight="1">
      <c r="A677" s="105" t="s">
        <v>1548</v>
      </c>
      <c r="B677" s="126" t="s">
        <v>1571</v>
      </c>
      <c r="C677" s="99" t="s">
        <v>1564</v>
      </c>
      <c r="D677" s="76">
        <v>1</v>
      </c>
      <c r="E677" s="129">
        <v>395</v>
      </c>
      <c r="F677" s="129">
        <v>410</v>
      </c>
      <c r="G677" s="130" t="s">
        <v>1572</v>
      </c>
      <c r="H677" s="133">
        <f t="shared" si="118"/>
        <v>0.23733599999999999</v>
      </c>
      <c r="I677" s="136" t="s">
        <v>1566</v>
      </c>
      <c r="J677" s="67" t="s">
        <v>1573</v>
      </c>
      <c r="K677" s="44" t="s">
        <v>307</v>
      </c>
      <c r="L677" s="32" t="s">
        <v>308</v>
      </c>
      <c r="M677" s="98" t="s">
        <v>1568</v>
      </c>
      <c r="N677" s="128"/>
    </row>
    <row r="678" spans="1:14" s="4" customFormat="1" ht="150" customHeight="1">
      <c r="A678" s="105" t="s">
        <v>1548</v>
      </c>
      <c r="B678" s="126" t="s">
        <v>1574</v>
      </c>
      <c r="C678" s="99" t="s">
        <v>1575</v>
      </c>
      <c r="D678" s="76">
        <v>1</v>
      </c>
      <c r="E678" s="129">
        <v>450</v>
      </c>
      <c r="F678" s="129">
        <v>465</v>
      </c>
      <c r="G678" s="130" t="s">
        <v>1572</v>
      </c>
      <c r="H678" s="133">
        <f t="shared" si="118"/>
        <v>0.23733599999999999</v>
      </c>
      <c r="I678" s="136" t="s">
        <v>1566</v>
      </c>
      <c r="J678" s="67" t="s">
        <v>1573</v>
      </c>
      <c r="K678" s="44" t="s">
        <v>307</v>
      </c>
      <c r="L678" s="32" t="s">
        <v>308</v>
      </c>
      <c r="M678" s="98" t="s">
        <v>1568</v>
      </c>
      <c r="N678" s="128"/>
    </row>
    <row r="679" spans="1:14" s="4" customFormat="1" ht="150" customHeight="1">
      <c r="A679" s="105" t="s">
        <v>1548</v>
      </c>
      <c r="B679" s="126" t="s">
        <v>1574</v>
      </c>
      <c r="C679" s="99" t="s">
        <v>1575</v>
      </c>
      <c r="D679" s="76">
        <v>1</v>
      </c>
      <c r="E679" s="129">
        <v>450</v>
      </c>
      <c r="F679" s="129">
        <v>465</v>
      </c>
      <c r="G679" s="130" t="s">
        <v>1572</v>
      </c>
      <c r="H679" s="133">
        <f t="shared" si="118"/>
        <v>0.23733599999999999</v>
      </c>
      <c r="I679" s="136" t="s">
        <v>1566</v>
      </c>
      <c r="J679" s="67" t="s">
        <v>1573</v>
      </c>
      <c r="K679" s="44" t="s">
        <v>307</v>
      </c>
      <c r="L679" s="32" t="s">
        <v>308</v>
      </c>
      <c r="M679" s="98" t="s">
        <v>1568</v>
      </c>
      <c r="N679" s="128"/>
    </row>
    <row r="680" spans="1:14" s="4" customFormat="1" ht="150" customHeight="1">
      <c r="A680" s="105" t="s">
        <v>496</v>
      </c>
      <c r="B680" s="74" t="s">
        <v>1576</v>
      </c>
      <c r="C680" s="75" t="s">
        <v>1577</v>
      </c>
      <c r="D680" s="76">
        <v>1</v>
      </c>
      <c r="E680" s="129">
        <v>570</v>
      </c>
      <c r="F680" s="129">
        <v>600</v>
      </c>
      <c r="G680" s="130" t="s">
        <v>1578</v>
      </c>
      <c r="H680" s="133">
        <f t="shared" ref="H680:H691" si="119">1.29*0.73*0.33</f>
        <v>0.31076100000000001</v>
      </c>
      <c r="I680" s="136" t="s">
        <v>1579</v>
      </c>
      <c r="J680" s="67" t="s">
        <v>1580</v>
      </c>
      <c r="K680" s="44" t="s">
        <v>307</v>
      </c>
      <c r="L680" s="32" t="s">
        <v>308</v>
      </c>
      <c r="M680" s="135" t="s">
        <v>1581</v>
      </c>
      <c r="N680" s="128" t="s">
        <v>1582</v>
      </c>
    </row>
    <row r="681" spans="1:14" s="4" customFormat="1" ht="150" customHeight="1">
      <c r="A681" s="105" t="s">
        <v>496</v>
      </c>
      <c r="B681" s="74" t="s">
        <v>1576</v>
      </c>
      <c r="C681" s="75" t="s">
        <v>1577</v>
      </c>
      <c r="D681" s="76">
        <v>1</v>
      </c>
      <c r="E681" s="129">
        <v>570</v>
      </c>
      <c r="F681" s="129">
        <v>600</v>
      </c>
      <c r="G681" s="130" t="s">
        <v>1578</v>
      </c>
      <c r="H681" s="133">
        <f t="shared" si="119"/>
        <v>0.31076100000000001</v>
      </c>
      <c r="I681" s="136" t="s">
        <v>1579</v>
      </c>
      <c r="J681" s="67" t="s">
        <v>1580</v>
      </c>
      <c r="K681" s="44" t="s">
        <v>307</v>
      </c>
      <c r="L681" s="32" t="s">
        <v>308</v>
      </c>
      <c r="M681" s="135" t="s">
        <v>1581</v>
      </c>
      <c r="N681" s="128" t="s">
        <v>1582</v>
      </c>
    </row>
    <row r="682" spans="1:14" s="4" customFormat="1" ht="150" customHeight="1">
      <c r="A682" s="105" t="s">
        <v>496</v>
      </c>
      <c r="B682" s="74" t="s">
        <v>1576</v>
      </c>
      <c r="C682" s="75" t="s">
        <v>1577</v>
      </c>
      <c r="D682" s="76">
        <v>1</v>
      </c>
      <c r="E682" s="129">
        <v>570</v>
      </c>
      <c r="F682" s="129">
        <v>600</v>
      </c>
      <c r="G682" s="130" t="s">
        <v>1578</v>
      </c>
      <c r="H682" s="133">
        <f t="shared" si="119"/>
        <v>0.31076100000000001</v>
      </c>
      <c r="I682" s="136" t="s">
        <v>1579</v>
      </c>
      <c r="J682" s="67" t="s">
        <v>1580</v>
      </c>
      <c r="K682" s="44" t="s">
        <v>307</v>
      </c>
      <c r="L682" s="32" t="s">
        <v>308</v>
      </c>
      <c r="M682" s="135" t="s">
        <v>1581</v>
      </c>
      <c r="N682" s="128" t="s">
        <v>1582</v>
      </c>
    </row>
    <row r="683" spans="1:14" s="4" customFormat="1" ht="150" customHeight="1">
      <c r="A683" s="105" t="s">
        <v>496</v>
      </c>
      <c r="B683" s="74" t="s">
        <v>1576</v>
      </c>
      <c r="C683" s="75" t="s">
        <v>1577</v>
      </c>
      <c r="D683" s="76">
        <v>1</v>
      </c>
      <c r="E683" s="129">
        <v>570</v>
      </c>
      <c r="F683" s="129">
        <v>600</v>
      </c>
      <c r="G683" s="130" t="s">
        <v>1578</v>
      </c>
      <c r="H683" s="133">
        <f t="shared" si="119"/>
        <v>0.31076100000000001</v>
      </c>
      <c r="I683" s="136" t="s">
        <v>1579</v>
      </c>
      <c r="J683" s="67" t="s">
        <v>1580</v>
      </c>
      <c r="K683" s="44" t="s">
        <v>307</v>
      </c>
      <c r="L683" s="32" t="s">
        <v>308</v>
      </c>
      <c r="M683" s="135" t="s">
        <v>1581</v>
      </c>
      <c r="N683" s="128" t="s">
        <v>1582</v>
      </c>
    </row>
    <row r="684" spans="1:14" s="4" customFormat="1" ht="150" customHeight="1">
      <c r="A684" s="105" t="s">
        <v>496</v>
      </c>
      <c r="B684" s="74" t="s">
        <v>1583</v>
      </c>
      <c r="C684" s="99" t="s">
        <v>1584</v>
      </c>
      <c r="D684" s="76">
        <v>1</v>
      </c>
      <c r="E684" s="129">
        <v>615</v>
      </c>
      <c r="F684" s="129">
        <v>645</v>
      </c>
      <c r="G684" s="130" t="s">
        <v>1578</v>
      </c>
      <c r="H684" s="133">
        <f t="shared" si="119"/>
        <v>0.31076100000000001</v>
      </c>
      <c r="I684" s="136" t="s">
        <v>1579</v>
      </c>
      <c r="J684" s="67" t="s">
        <v>1580</v>
      </c>
      <c r="K684" s="44" t="s">
        <v>307</v>
      </c>
      <c r="L684" s="32" t="s">
        <v>308</v>
      </c>
      <c r="M684" s="135" t="s">
        <v>1581</v>
      </c>
      <c r="N684" s="128" t="s">
        <v>1582</v>
      </c>
    </row>
    <row r="685" spans="1:14" s="4" customFormat="1" ht="150" customHeight="1">
      <c r="A685" s="105" t="s">
        <v>496</v>
      </c>
      <c r="B685" s="74" t="s">
        <v>1583</v>
      </c>
      <c r="C685" s="99" t="s">
        <v>1584</v>
      </c>
      <c r="D685" s="76">
        <v>1</v>
      </c>
      <c r="E685" s="129">
        <v>615</v>
      </c>
      <c r="F685" s="129">
        <v>645</v>
      </c>
      <c r="G685" s="130" t="s">
        <v>1578</v>
      </c>
      <c r="H685" s="133">
        <f t="shared" si="119"/>
        <v>0.31076100000000001</v>
      </c>
      <c r="I685" s="136" t="s">
        <v>1579</v>
      </c>
      <c r="J685" s="67" t="s">
        <v>1580</v>
      </c>
      <c r="K685" s="44" t="s">
        <v>307</v>
      </c>
      <c r="L685" s="32" t="s">
        <v>308</v>
      </c>
      <c r="M685" s="135" t="s">
        <v>1581</v>
      </c>
      <c r="N685" s="128" t="s">
        <v>1582</v>
      </c>
    </row>
    <row r="686" spans="1:14" s="4" customFormat="1" ht="150" customHeight="1">
      <c r="A686" s="105" t="s">
        <v>496</v>
      </c>
      <c r="B686" s="74" t="s">
        <v>1585</v>
      </c>
      <c r="C686" s="75" t="s">
        <v>1577</v>
      </c>
      <c r="D686" s="76">
        <v>1</v>
      </c>
      <c r="E686" s="129">
        <v>770</v>
      </c>
      <c r="F686" s="129">
        <v>800</v>
      </c>
      <c r="G686" s="130" t="s">
        <v>1578</v>
      </c>
      <c r="H686" s="133">
        <f t="shared" si="119"/>
        <v>0.31076100000000001</v>
      </c>
      <c r="I686" s="136" t="s">
        <v>1579</v>
      </c>
      <c r="J686" s="67" t="s">
        <v>1586</v>
      </c>
      <c r="K686" s="44" t="s">
        <v>307</v>
      </c>
      <c r="L686" s="32" t="s">
        <v>308</v>
      </c>
      <c r="M686" s="135" t="s">
        <v>1581</v>
      </c>
      <c r="N686" s="128" t="s">
        <v>1582</v>
      </c>
    </row>
    <row r="687" spans="1:14" s="4" customFormat="1" ht="150" customHeight="1">
      <c r="A687" s="105" t="s">
        <v>496</v>
      </c>
      <c r="B687" s="74" t="s">
        <v>1585</v>
      </c>
      <c r="C687" s="75" t="s">
        <v>1577</v>
      </c>
      <c r="D687" s="76">
        <v>1</v>
      </c>
      <c r="E687" s="129">
        <v>770</v>
      </c>
      <c r="F687" s="129">
        <v>800</v>
      </c>
      <c r="G687" s="130" t="s">
        <v>1578</v>
      </c>
      <c r="H687" s="133">
        <f t="shared" si="119"/>
        <v>0.31076100000000001</v>
      </c>
      <c r="I687" s="136" t="s">
        <v>1579</v>
      </c>
      <c r="J687" s="67" t="s">
        <v>1586</v>
      </c>
      <c r="K687" s="44" t="s">
        <v>307</v>
      </c>
      <c r="L687" s="32" t="s">
        <v>308</v>
      </c>
      <c r="M687" s="135" t="s">
        <v>1581</v>
      </c>
      <c r="N687" s="128" t="s">
        <v>1582</v>
      </c>
    </row>
    <row r="688" spans="1:14" s="4" customFormat="1" ht="150" customHeight="1">
      <c r="A688" s="105" t="s">
        <v>496</v>
      </c>
      <c r="B688" s="74" t="s">
        <v>1585</v>
      </c>
      <c r="C688" s="75" t="s">
        <v>1577</v>
      </c>
      <c r="D688" s="76">
        <v>1</v>
      </c>
      <c r="E688" s="129">
        <v>770</v>
      </c>
      <c r="F688" s="129">
        <v>800</v>
      </c>
      <c r="G688" s="130" t="s">
        <v>1578</v>
      </c>
      <c r="H688" s="133">
        <f t="shared" si="119"/>
        <v>0.31076100000000001</v>
      </c>
      <c r="I688" s="136" t="s">
        <v>1579</v>
      </c>
      <c r="J688" s="67" t="s">
        <v>1586</v>
      </c>
      <c r="K688" s="44" t="s">
        <v>307</v>
      </c>
      <c r="L688" s="32" t="s">
        <v>308</v>
      </c>
      <c r="M688" s="135" t="s">
        <v>1581</v>
      </c>
      <c r="N688" s="128" t="s">
        <v>1582</v>
      </c>
    </row>
    <row r="689" spans="1:14" s="4" customFormat="1" ht="150" customHeight="1">
      <c r="A689" s="105" t="s">
        <v>496</v>
      </c>
      <c r="B689" s="74" t="s">
        <v>1585</v>
      </c>
      <c r="C689" s="75" t="s">
        <v>1577</v>
      </c>
      <c r="D689" s="76">
        <v>1</v>
      </c>
      <c r="E689" s="129">
        <v>770</v>
      </c>
      <c r="F689" s="129">
        <v>800</v>
      </c>
      <c r="G689" s="130" t="s">
        <v>1578</v>
      </c>
      <c r="H689" s="133">
        <f t="shared" si="119"/>
        <v>0.31076100000000001</v>
      </c>
      <c r="I689" s="136" t="s">
        <v>1579</v>
      </c>
      <c r="J689" s="67" t="s">
        <v>1586</v>
      </c>
      <c r="K689" s="44" t="s">
        <v>307</v>
      </c>
      <c r="L689" s="32" t="s">
        <v>308</v>
      </c>
      <c r="M689" s="135" t="s">
        <v>1581</v>
      </c>
      <c r="N689" s="128" t="s">
        <v>1582</v>
      </c>
    </row>
    <row r="690" spans="1:14" s="4" customFormat="1" ht="159" customHeight="1">
      <c r="A690" s="105" t="s">
        <v>496</v>
      </c>
      <c r="B690" s="74" t="s">
        <v>1587</v>
      </c>
      <c r="C690" s="99" t="s">
        <v>1584</v>
      </c>
      <c r="D690" s="76">
        <v>1</v>
      </c>
      <c r="E690" s="129">
        <v>815</v>
      </c>
      <c r="F690" s="129">
        <v>845</v>
      </c>
      <c r="G690" s="130" t="s">
        <v>1578</v>
      </c>
      <c r="H690" s="133">
        <f t="shared" si="119"/>
        <v>0.31076100000000001</v>
      </c>
      <c r="I690" s="136" t="s">
        <v>1579</v>
      </c>
      <c r="J690" s="67" t="s">
        <v>1586</v>
      </c>
      <c r="K690" s="44" t="s">
        <v>307</v>
      </c>
      <c r="L690" s="32" t="s">
        <v>308</v>
      </c>
      <c r="M690" s="135" t="s">
        <v>1581</v>
      </c>
      <c r="N690" s="128" t="s">
        <v>1582</v>
      </c>
    </row>
    <row r="691" spans="1:14" s="4" customFormat="1" ht="153" customHeight="1">
      <c r="A691" s="105" t="s">
        <v>496</v>
      </c>
      <c r="B691" s="74" t="s">
        <v>1587</v>
      </c>
      <c r="C691" s="99" t="s">
        <v>1584</v>
      </c>
      <c r="D691" s="76">
        <v>1</v>
      </c>
      <c r="E691" s="129">
        <v>815</v>
      </c>
      <c r="F691" s="129">
        <v>845</v>
      </c>
      <c r="G691" s="130" t="s">
        <v>1578</v>
      </c>
      <c r="H691" s="133">
        <f t="shared" si="119"/>
        <v>0.31076100000000001</v>
      </c>
      <c r="I691" s="136" t="s">
        <v>1579</v>
      </c>
      <c r="J691" s="67" t="s">
        <v>1586</v>
      </c>
      <c r="K691" s="44" t="s">
        <v>307</v>
      </c>
      <c r="L691" s="32" t="s">
        <v>308</v>
      </c>
      <c r="M691" s="135" t="s">
        <v>1581</v>
      </c>
      <c r="N691" s="128" t="s">
        <v>1582</v>
      </c>
    </row>
    <row r="692" spans="1:14" s="4" customFormat="1" ht="99.75">
      <c r="A692" s="105" t="s">
        <v>496</v>
      </c>
      <c r="B692" s="74" t="s">
        <v>1588</v>
      </c>
      <c r="C692" s="99" t="s">
        <v>1589</v>
      </c>
      <c r="D692" s="76">
        <v>1</v>
      </c>
      <c r="E692" s="129">
        <v>495</v>
      </c>
      <c r="F692" s="129">
        <v>515</v>
      </c>
      <c r="G692" s="130" t="s">
        <v>1590</v>
      </c>
      <c r="H692" s="133">
        <f>1.16*0.73*0.44</f>
        <v>0.37259199999999998</v>
      </c>
      <c r="I692" s="136" t="s">
        <v>1591</v>
      </c>
      <c r="J692" s="137" t="s">
        <v>1592</v>
      </c>
      <c r="K692" s="44" t="s">
        <v>307</v>
      </c>
      <c r="L692" s="32" t="s">
        <v>308</v>
      </c>
      <c r="M692" s="135" t="s">
        <v>1593</v>
      </c>
      <c r="N692" s="128" t="s">
        <v>1582</v>
      </c>
    </row>
    <row r="693" spans="1:14" s="4" customFormat="1" ht="99.75">
      <c r="A693" s="105" t="s">
        <v>496</v>
      </c>
      <c r="B693" s="74" t="s">
        <v>1588</v>
      </c>
      <c r="C693" s="99" t="s">
        <v>1589</v>
      </c>
      <c r="D693" s="76">
        <v>1</v>
      </c>
      <c r="E693" s="129">
        <v>495</v>
      </c>
      <c r="F693" s="129">
        <v>515</v>
      </c>
      <c r="G693" s="130" t="s">
        <v>1590</v>
      </c>
      <c r="H693" s="133">
        <f>1.16*0.73*0.44</f>
        <v>0.37259199999999998</v>
      </c>
      <c r="I693" s="136" t="s">
        <v>1591</v>
      </c>
      <c r="J693" s="137" t="s">
        <v>1592</v>
      </c>
      <c r="K693" s="44" t="s">
        <v>307</v>
      </c>
      <c r="L693" s="32" t="s">
        <v>308</v>
      </c>
      <c r="M693" s="135" t="s">
        <v>1593</v>
      </c>
      <c r="N693" s="128" t="s">
        <v>1582</v>
      </c>
    </row>
    <row r="694" spans="1:14" s="4" customFormat="1" ht="111.75">
      <c r="A694" s="105" t="s">
        <v>496</v>
      </c>
      <c r="B694" s="74" t="s">
        <v>1594</v>
      </c>
      <c r="C694" s="99" t="s">
        <v>1589</v>
      </c>
      <c r="D694" s="76">
        <v>1</v>
      </c>
      <c r="E694" s="129">
        <v>550</v>
      </c>
      <c r="F694" s="129">
        <v>570</v>
      </c>
      <c r="G694" s="130" t="s">
        <v>1590</v>
      </c>
      <c r="H694" s="133">
        <f>1.16*0.73*0.44</f>
        <v>0.37259199999999998</v>
      </c>
      <c r="I694" s="136" t="s">
        <v>1591</v>
      </c>
      <c r="J694" s="80" t="s">
        <v>1595</v>
      </c>
      <c r="K694" s="44" t="s">
        <v>307</v>
      </c>
      <c r="L694" s="32" t="s">
        <v>308</v>
      </c>
      <c r="M694" s="135" t="s">
        <v>1593</v>
      </c>
      <c r="N694" s="128" t="s">
        <v>1582</v>
      </c>
    </row>
    <row r="695" spans="1:14" s="4" customFormat="1" ht="111.75">
      <c r="A695" s="105" t="s">
        <v>496</v>
      </c>
      <c r="B695" s="74" t="s">
        <v>1594</v>
      </c>
      <c r="C695" s="99" t="s">
        <v>1589</v>
      </c>
      <c r="D695" s="76">
        <v>1</v>
      </c>
      <c r="E695" s="129">
        <v>550</v>
      </c>
      <c r="F695" s="129">
        <v>570</v>
      </c>
      <c r="G695" s="130" t="s">
        <v>1590</v>
      </c>
      <c r="H695" s="133">
        <f>1.16*0.73*0.44</f>
        <v>0.37259199999999998</v>
      </c>
      <c r="I695" s="136" t="s">
        <v>1591</v>
      </c>
      <c r="J695" s="80" t="s">
        <v>1595</v>
      </c>
      <c r="K695" s="44" t="s">
        <v>307</v>
      </c>
      <c r="L695" s="32" t="s">
        <v>308</v>
      </c>
      <c r="M695" s="135" t="s">
        <v>1593</v>
      </c>
      <c r="N695" s="128" t="s">
        <v>1582</v>
      </c>
    </row>
    <row r="696" spans="1:14" s="4" customFormat="1" ht="150" customHeight="1">
      <c r="A696" s="105" t="s">
        <v>496</v>
      </c>
      <c r="B696" s="74" t="s">
        <v>1596</v>
      </c>
      <c r="C696" s="99" t="s">
        <v>1597</v>
      </c>
      <c r="D696" s="76">
        <v>1</v>
      </c>
      <c r="E696" s="129">
        <v>420</v>
      </c>
      <c r="F696" s="129">
        <v>450</v>
      </c>
      <c r="G696" s="130" t="s">
        <v>1598</v>
      </c>
      <c r="H696" s="133">
        <f t="shared" ref="H696:H700" si="120">1.21*0.82*0.48</f>
        <v>0.47625600000000001</v>
      </c>
      <c r="I696" s="136" t="s">
        <v>1599</v>
      </c>
      <c r="J696" s="67" t="s">
        <v>1600</v>
      </c>
      <c r="K696" s="44" t="s">
        <v>307</v>
      </c>
      <c r="L696" s="32" t="s">
        <v>308</v>
      </c>
      <c r="M696" s="135" t="s">
        <v>1601</v>
      </c>
      <c r="N696" s="128" t="s">
        <v>1582</v>
      </c>
    </row>
    <row r="697" spans="1:14" s="4" customFormat="1" ht="150" customHeight="1">
      <c r="A697" s="105" t="s">
        <v>496</v>
      </c>
      <c r="B697" s="74" t="s">
        <v>1596</v>
      </c>
      <c r="C697" s="99" t="s">
        <v>1597</v>
      </c>
      <c r="D697" s="76">
        <v>1</v>
      </c>
      <c r="E697" s="129">
        <v>420</v>
      </c>
      <c r="F697" s="129">
        <v>450</v>
      </c>
      <c r="G697" s="130" t="s">
        <v>1598</v>
      </c>
      <c r="H697" s="133">
        <f t="shared" si="120"/>
        <v>0.47625600000000001</v>
      </c>
      <c r="I697" s="136" t="s">
        <v>1599</v>
      </c>
      <c r="J697" s="67" t="s">
        <v>1600</v>
      </c>
      <c r="K697" s="44" t="s">
        <v>307</v>
      </c>
      <c r="L697" s="32" t="s">
        <v>308</v>
      </c>
      <c r="M697" s="135" t="s">
        <v>1601</v>
      </c>
      <c r="N697" s="128" t="s">
        <v>1582</v>
      </c>
    </row>
    <row r="698" spans="1:14" s="4" customFormat="1" ht="150" customHeight="1">
      <c r="A698" s="105" t="s">
        <v>496</v>
      </c>
      <c r="B698" s="74" t="s">
        <v>1596</v>
      </c>
      <c r="C698" s="99" t="s">
        <v>1597</v>
      </c>
      <c r="D698" s="76">
        <v>1</v>
      </c>
      <c r="E698" s="129">
        <v>420</v>
      </c>
      <c r="F698" s="129">
        <v>450</v>
      </c>
      <c r="G698" s="130" t="s">
        <v>1598</v>
      </c>
      <c r="H698" s="133">
        <f t="shared" si="120"/>
        <v>0.47625600000000001</v>
      </c>
      <c r="I698" s="136" t="s">
        <v>1599</v>
      </c>
      <c r="J698" s="67" t="s">
        <v>1600</v>
      </c>
      <c r="K698" s="44" t="s">
        <v>307</v>
      </c>
      <c r="L698" s="32" t="s">
        <v>308</v>
      </c>
      <c r="M698" s="135" t="s">
        <v>1601</v>
      </c>
      <c r="N698" s="128" t="s">
        <v>1582</v>
      </c>
    </row>
    <row r="699" spans="1:14" s="4" customFormat="1" ht="150" customHeight="1">
      <c r="A699" s="105" t="s">
        <v>496</v>
      </c>
      <c r="B699" s="74" t="s">
        <v>1602</v>
      </c>
      <c r="C699" s="99" t="s">
        <v>1603</v>
      </c>
      <c r="D699" s="76">
        <v>1</v>
      </c>
      <c r="E699" s="129">
        <v>465</v>
      </c>
      <c r="F699" s="129">
        <v>495</v>
      </c>
      <c r="G699" s="130" t="s">
        <v>1598</v>
      </c>
      <c r="H699" s="133">
        <f t="shared" si="120"/>
        <v>0.47625600000000001</v>
      </c>
      <c r="I699" s="136" t="s">
        <v>1599</v>
      </c>
      <c r="J699" s="67" t="s">
        <v>1600</v>
      </c>
      <c r="K699" s="44" t="s">
        <v>307</v>
      </c>
      <c r="L699" s="32" t="s">
        <v>308</v>
      </c>
      <c r="M699" s="135" t="s">
        <v>1601</v>
      </c>
      <c r="N699" s="128" t="s">
        <v>1582</v>
      </c>
    </row>
    <row r="700" spans="1:14" s="4" customFormat="1" ht="150" customHeight="1">
      <c r="A700" s="105" t="s">
        <v>496</v>
      </c>
      <c r="B700" s="74" t="s">
        <v>1602</v>
      </c>
      <c r="C700" s="99" t="s">
        <v>1603</v>
      </c>
      <c r="D700" s="76">
        <v>1</v>
      </c>
      <c r="E700" s="129">
        <v>465</v>
      </c>
      <c r="F700" s="129">
        <v>495</v>
      </c>
      <c r="G700" s="130" t="s">
        <v>1598</v>
      </c>
      <c r="H700" s="133">
        <f t="shared" si="120"/>
        <v>0.47625600000000001</v>
      </c>
      <c r="I700" s="136" t="s">
        <v>1599</v>
      </c>
      <c r="J700" s="67" t="s">
        <v>1600</v>
      </c>
      <c r="K700" s="44" t="s">
        <v>307</v>
      </c>
      <c r="L700" s="32" t="s">
        <v>308</v>
      </c>
      <c r="M700" s="135" t="s">
        <v>1601</v>
      </c>
      <c r="N700" s="128" t="s">
        <v>1582</v>
      </c>
    </row>
    <row r="701" spans="1:14" s="4" customFormat="1" ht="150" customHeight="1">
      <c r="A701" s="105" t="s">
        <v>496</v>
      </c>
      <c r="B701" s="74" t="s">
        <v>1604</v>
      </c>
      <c r="C701" s="99" t="s">
        <v>1605</v>
      </c>
      <c r="D701" s="76">
        <v>1</v>
      </c>
      <c r="E701" s="129">
        <v>298</v>
      </c>
      <c r="F701" s="129">
        <v>310</v>
      </c>
      <c r="G701" s="130" t="s">
        <v>1606</v>
      </c>
      <c r="H701" s="133">
        <f t="shared" ref="H701:H710" si="121">1.04*0.545*0.37</f>
        <v>0.20971600000000001</v>
      </c>
      <c r="I701" s="136" t="s">
        <v>1607</v>
      </c>
      <c r="J701" s="67" t="s">
        <v>1608</v>
      </c>
      <c r="K701" s="44" t="s">
        <v>307</v>
      </c>
      <c r="L701" s="32" t="s">
        <v>308</v>
      </c>
      <c r="M701" s="135" t="s">
        <v>1609</v>
      </c>
      <c r="N701" s="128" t="s">
        <v>1582</v>
      </c>
    </row>
    <row r="702" spans="1:14" s="4" customFormat="1" ht="150" customHeight="1">
      <c r="A702" s="105" t="s">
        <v>496</v>
      </c>
      <c r="B702" s="74" t="s">
        <v>1604</v>
      </c>
      <c r="C702" s="99" t="s">
        <v>1605</v>
      </c>
      <c r="D702" s="76">
        <v>1</v>
      </c>
      <c r="E702" s="129">
        <v>298</v>
      </c>
      <c r="F702" s="129">
        <v>310</v>
      </c>
      <c r="G702" s="130" t="s">
        <v>1606</v>
      </c>
      <c r="H702" s="133">
        <f t="shared" si="121"/>
        <v>0.20971600000000001</v>
      </c>
      <c r="I702" s="136" t="s">
        <v>1607</v>
      </c>
      <c r="J702" s="67" t="s">
        <v>1608</v>
      </c>
      <c r="K702" s="44" t="s">
        <v>307</v>
      </c>
      <c r="L702" s="32" t="s">
        <v>308</v>
      </c>
      <c r="M702" s="135" t="s">
        <v>1609</v>
      </c>
      <c r="N702" s="128" t="s">
        <v>1582</v>
      </c>
    </row>
    <row r="703" spans="1:14" s="4" customFormat="1" ht="150" customHeight="1">
      <c r="A703" s="105" t="s">
        <v>496</v>
      </c>
      <c r="B703" s="74" t="s">
        <v>1604</v>
      </c>
      <c r="C703" s="99" t="s">
        <v>1605</v>
      </c>
      <c r="D703" s="76">
        <v>1</v>
      </c>
      <c r="E703" s="129">
        <v>298</v>
      </c>
      <c r="F703" s="129">
        <v>310</v>
      </c>
      <c r="G703" s="130" t="s">
        <v>1606</v>
      </c>
      <c r="H703" s="133">
        <f t="shared" si="121"/>
        <v>0.20971600000000001</v>
      </c>
      <c r="I703" s="136" t="s">
        <v>1607</v>
      </c>
      <c r="J703" s="67" t="s">
        <v>1608</v>
      </c>
      <c r="K703" s="44" t="s">
        <v>307</v>
      </c>
      <c r="L703" s="32" t="s">
        <v>308</v>
      </c>
      <c r="M703" s="135" t="s">
        <v>1609</v>
      </c>
      <c r="N703" s="128" t="s">
        <v>1582</v>
      </c>
    </row>
    <row r="704" spans="1:14" s="4" customFormat="1" ht="150" customHeight="1">
      <c r="A704" s="105" t="s">
        <v>496</v>
      </c>
      <c r="B704" s="74" t="s">
        <v>1610</v>
      </c>
      <c r="C704" s="99" t="s">
        <v>1611</v>
      </c>
      <c r="D704" s="76">
        <v>1</v>
      </c>
      <c r="E704" s="129">
        <v>358</v>
      </c>
      <c r="F704" s="129">
        <v>370</v>
      </c>
      <c r="G704" s="130" t="s">
        <v>1606</v>
      </c>
      <c r="H704" s="133">
        <f t="shared" si="121"/>
        <v>0.20971600000000001</v>
      </c>
      <c r="I704" s="136" t="s">
        <v>1607</v>
      </c>
      <c r="J704" s="67" t="s">
        <v>1608</v>
      </c>
      <c r="K704" s="44" t="s">
        <v>307</v>
      </c>
      <c r="L704" s="32" t="s">
        <v>308</v>
      </c>
      <c r="M704" s="135" t="s">
        <v>1609</v>
      </c>
      <c r="N704" s="128" t="s">
        <v>1582</v>
      </c>
    </row>
    <row r="705" spans="1:14" s="4" customFormat="1" ht="150" customHeight="1">
      <c r="A705" s="105" t="s">
        <v>496</v>
      </c>
      <c r="B705" s="74" t="s">
        <v>1610</v>
      </c>
      <c r="C705" s="99" t="s">
        <v>1611</v>
      </c>
      <c r="D705" s="76">
        <v>1</v>
      </c>
      <c r="E705" s="129">
        <v>358</v>
      </c>
      <c r="F705" s="129">
        <v>370</v>
      </c>
      <c r="G705" s="130" t="s">
        <v>1606</v>
      </c>
      <c r="H705" s="133">
        <f t="shared" si="121"/>
        <v>0.20971600000000001</v>
      </c>
      <c r="I705" s="136" t="s">
        <v>1607</v>
      </c>
      <c r="J705" s="67" t="s">
        <v>1608</v>
      </c>
      <c r="K705" s="44" t="s">
        <v>307</v>
      </c>
      <c r="L705" s="32" t="s">
        <v>308</v>
      </c>
      <c r="M705" s="135" t="s">
        <v>1609</v>
      </c>
      <c r="N705" s="128" t="s">
        <v>1582</v>
      </c>
    </row>
    <row r="706" spans="1:14" s="4" customFormat="1" ht="150" customHeight="1">
      <c r="A706" s="105" t="s">
        <v>496</v>
      </c>
      <c r="B706" s="74" t="s">
        <v>1612</v>
      </c>
      <c r="C706" s="99" t="s">
        <v>1605</v>
      </c>
      <c r="D706" s="76">
        <v>1</v>
      </c>
      <c r="E706" s="129">
        <v>298</v>
      </c>
      <c r="F706" s="129">
        <v>310</v>
      </c>
      <c r="G706" s="130" t="s">
        <v>1606</v>
      </c>
      <c r="H706" s="133">
        <f t="shared" si="121"/>
        <v>0.20971600000000001</v>
      </c>
      <c r="I706" s="136" t="s">
        <v>1607</v>
      </c>
      <c r="J706" s="67" t="s">
        <v>1608</v>
      </c>
      <c r="K706" s="44" t="s">
        <v>307</v>
      </c>
      <c r="L706" s="32" t="s">
        <v>308</v>
      </c>
      <c r="M706" s="135" t="s">
        <v>1609</v>
      </c>
      <c r="N706" s="128" t="s">
        <v>1582</v>
      </c>
    </row>
    <row r="707" spans="1:14" s="4" customFormat="1" ht="150" customHeight="1">
      <c r="A707" s="105" t="s">
        <v>496</v>
      </c>
      <c r="B707" s="74" t="s">
        <v>1612</v>
      </c>
      <c r="C707" s="99" t="s">
        <v>1605</v>
      </c>
      <c r="D707" s="76">
        <v>1</v>
      </c>
      <c r="E707" s="129">
        <v>298</v>
      </c>
      <c r="F707" s="129">
        <v>310</v>
      </c>
      <c r="G707" s="130" t="s">
        <v>1606</v>
      </c>
      <c r="H707" s="133">
        <f t="shared" si="121"/>
        <v>0.20971600000000001</v>
      </c>
      <c r="I707" s="136" t="s">
        <v>1607</v>
      </c>
      <c r="J707" s="67" t="s">
        <v>1608</v>
      </c>
      <c r="K707" s="44" t="s">
        <v>307</v>
      </c>
      <c r="L707" s="32" t="s">
        <v>308</v>
      </c>
      <c r="M707" s="135" t="s">
        <v>1609</v>
      </c>
      <c r="N707" s="128" t="s">
        <v>1582</v>
      </c>
    </row>
    <row r="708" spans="1:14" s="4" customFormat="1" ht="150" customHeight="1">
      <c r="A708" s="105" t="s">
        <v>496</v>
      </c>
      <c r="B708" s="74" t="s">
        <v>1612</v>
      </c>
      <c r="C708" s="99" t="s">
        <v>1605</v>
      </c>
      <c r="D708" s="76">
        <v>1</v>
      </c>
      <c r="E708" s="129">
        <v>298</v>
      </c>
      <c r="F708" s="129">
        <v>310</v>
      </c>
      <c r="G708" s="130" t="s">
        <v>1606</v>
      </c>
      <c r="H708" s="133">
        <f t="shared" si="121"/>
        <v>0.20971600000000001</v>
      </c>
      <c r="I708" s="136" t="s">
        <v>1607</v>
      </c>
      <c r="J708" s="67" t="s">
        <v>1608</v>
      </c>
      <c r="K708" s="44" t="s">
        <v>307</v>
      </c>
      <c r="L708" s="32" t="s">
        <v>308</v>
      </c>
      <c r="M708" s="135" t="s">
        <v>1609</v>
      </c>
      <c r="N708" s="128" t="s">
        <v>1582</v>
      </c>
    </row>
    <row r="709" spans="1:14" s="4" customFormat="1" ht="150" customHeight="1">
      <c r="A709" s="105" t="s">
        <v>496</v>
      </c>
      <c r="B709" s="74" t="s">
        <v>1613</v>
      </c>
      <c r="C709" s="99" t="s">
        <v>1614</v>
      </c>
      <c r="D709" s="76">
        <v>1</v>
      </c>
      <c r="E709" s="129">
        <v>358</v>
      </c>
      <c r="F709" s="129">
        <v>370</v>
      </c>
      <c r="G709" s="130" t="s">
        <v>1606</v>
      </c>
      <c r="H709" s="133">
        <f t="shared" si="121"/>
        <v>0.20971600000000001</v>
      </c>
      <c r="I709" s="136" t="s">
        <v>1607</v>
      </c>
      <c r="J709" s="67" t="s">
        <v>1608</v>
      </c>
      <c r="K709" s="44" t="s">
        <v>307</v>
      </c>
      <c r="L709" s="32" t="s">
        <v>308</v>
      </c>
      <c r="M709" s="135" t="s">
        <v>1609</v>
      </c>
      <c r="N709" s="128" t="s">
        <v>1582</v>
      </c>
    </row>
    <row r="710" spans="1:14" s="4" customFormat="1" ht="150" customHeight="1">
      <c r="A710" s="105" t="s">
        <v>496</v>
      </c>
      <c r="B710" s="74" t="s">
        <v>1613</v>
      </c>
      <c r="C710" s="99" t="s">
        <v>1614</v>
      </c>
      <c r="D710" s="76">
        <v>1</v>
      </c>
      <c r="E710" s="129">
        <v>358</v>
      </c>
      <c r="F710" s="129">
        <v>370</v>
      </c>
      <c r="G710" s="130" t="s">
        <v>1606</v>
      </c>
      <c r="H710" s="133">
        <f t="shared" si="121"/>
        <v>0.20971600000000001</v>
      </c>
      <c r="I710" s="136" t="s">
        <v>1607</v>
      </c>
      <c r="J710" s="67" t="s">
        <v>1608</v>
      </c>
      <c r="K710" s="44" t="s">
        <v>307</v>
      </c>
      <c r="L710" s="32" t="s">
        <v>308</v>
      </c>
      <c r="M710" s="135" t="s">
        <v>1609</v>
      </c>
      <c r="N710" s="128" t="s">
        <v>1582</v>
      </c>
    </row>
    <row r="711" spans="1:14" s="4" customFormat="1" ht="150" customHeight="1">
      <c r="A711" s="105" t="s">
        <v>496</v>
      </c>
      <c r="B711" s="74" t="s">
        <v>1615</v>
      </c>
      <c r="C711" s="99" t="s">
        <v>1597</v>
      </c>
      <c r="D711" s="76">
        <v>1</v>
      </c>
      <c r="E711" s="129">
        <v>475</v>
      </c>
      <c r="F711" s="129">
        <v>495</v>
      </c>
      <c r="G711" s="130" t="s">
        <v>1616</v>
      </c>
      <c r="H711" s="133">
        <f>1.17*0.7*0.47</f>
        <v>0.38492999999999999</v>
      </c>
      <c r="I711" s="136" t="s">
        <v>1617</v>
      </c>
      <c r="J711" s="67" t="s">
        <v>1618</v>
      </c>
      <c r="K711" s="44" t="s">
        <v>307</v>
      </c>
      <c r="L711" s="32" t="s">
        <v>308</v>
      </c>
      <c r="M711" s="135" t="s">
        <v>1619</v>
      </c>
      <c r="N711" s="128" t="s">
        <v>1582</v>
      </c>
    </row>
    <row r="712" spans="1:14" s="4" customFormat="1" ht="150" customHeight="1">
      <c r="A712" s="105" t="s">
        <v>496</v>
      </c>
      <c r="B712" s="74" t="s">
        <v>1615</v>
      </c>
      <c r="C712" s="99" t="s">
        <v>1597</v>
      </c>
      <c r="D712" s="76">
        <v>1</v>
      </c>
      <c r="E712" s="129">
        <v>475</v>
      </c>
      <c r="F712" s="129">
        <v>495</v>
      </c>
      <c r="G712" s="130" t="s">
        <v>1616</v>
      </c>
      <c r="H712" s="133">
        <f>1.17*0.7*0.47</f>
        <v>0.38492999999999999</v>
      </c>
      <c r="I712" s="136" t="s">
        <v>1617</v>
      </c>
      <c r="J712" s="67" t="s">
        <v>1618</v>
      </c>
      <c r="K712" s="44" t="s">
        <v>307</v>
      </c>
      <c r="L712" s="32" t="s">
        <v>308</v>
      </c>
      <c r="M712" s="135" t="s">
        <v>1619</v>
      </c>
      <c r="N712" s="128" t="s">
        <v>1582</v>
      </c>
    </row>
    <row r="713" spans="1:14" s="4" customFormat="1" ht="150" customHeight="1">
      <c r="A713" s="105" t="s">
        <v>496</v>
      </c>
      <c r="B713" s="74" t="s">
        <v>1615</v>
      </c>
      <c r="C713" s="99" t="s">
        <v>1597</v>
      </c>
      <c r="D713" s="76">
        <v>1</v>
      </c>
      <c r="E713" s="129">
        <v>475</v>
      </c>
      <c r="F713" s="129">
        <v>495</v>
      </c>
      <c r="G713" s="130" t="s">
        <v>1616</v>
      </c>
      <c r="H713" s="133">
        <f>1.17*0.7*0.47</f>
        <v>0.38492999999999999</v>
      </c>
      <c r="I713" s="136" t="s">
        <v>1617</v>
      </c>
      <c r="J713" s="67" t="s">
        <v>1618</v>
      </c>
      <c r="K713" s="44" t="s">
        <v>307</v>
      </c>
      <c r="L713" s="32" t="s">
        <v>308</v>
      </c>
      <c r="M713" s="135" t="s">
        <v>1619</v>
      </c>
      <c r="N713" s="128" t="s">
        <v>1582</v>
      </c>
    </row>
    <row r="714" spans="1:14" s="4" customFormat="1" ht="150" customHeight="1">
      <c r="A714" s="105" t="s">
        <v>496</v>
      </c>
      <c r="B714" s="74" t="s">
        <v>1620</v>
      </c>
      <c r="C714" s="99" t="s">
        <v>1621</v>
      </c>
      <c r="D714" s="76">
        <v>1</v>
      </c>
      <c r="E714" s="129">
        <v>475</v>
      </c>
      <c r="F714" s="129">
        <v>525</v>
      </c>
      <c r="G714" s="130" t="s">
        <v>1622</v>
      </c>
      <c r="H714" s="133">
        <f>1.32*0.67*0.47</f>
        <v>0.41566799999999998</v>
      </c>
      <c r="I714" s="136" t="s">
        <v>1623</v>
      </c>
      <c r="J714" s="67" t="s">
        <v>1624</v>
      </c>
      <c r="K714" s="44" t="s">
        <v>307</v>
      </c>
      <c r="L714" s="32" t="s">
        <v>308</v>
      </c>
      <c r="M714" s="135" t="s">
        <v>1625</v>
      </c>
      <c r="N714" s="128" t="s">
        <v>1582</v>
      </c>
    </row>
    <row r="715" spans="1:14" s="4" customFormat="1" ht="150" customHeight="1">
      <c r="A715" s="105" t="s">
        <v>496</v>
      </c>
      <c r="B715" s="74" t="s">
        <v>1620</v>
      </c>
      <c r="C715" s="99" t="s">
        <v>1621</v>
      </c>
      <c r="D715" s="76">
        <v>1</v>
      </c>
      <c r="E715" s="129">
        <v>475</v>
      </c>
      <c r="F715" s="129">
        <v>525</v>
      </c>
      <c r="G715" s="130" t="s">
        <v>1622</v>
      </c>
      <c r="H715" s="133">
        <f>1.32*0.67*0.47</f>
        <v>0.41566799999999998</v>
      </c>
      <c r="I715" s="136" t="s">
        <v>1623</v>
      </c>
      <c r="J715" s="67" t="s">
        <v>1624</v>
      </c>
      <c r="K715" s="44" t="s">
        <v>307</v>
      </c>
      <c r="L715" s="32" t="s">
        <v>308</v>
      </c>
      <c r="M715" s="135" t="s">
        <v>1625</v>
      </c>
      <c r="N715" s="128" t="s">
        <v>1582</v>
      </c>
    </row>
    <row r="716" spans="1:14" s="4" customFormat="1" ht="150" customHeight="1">
      <c r="A716" s="105" t="s">
        <v>496</v>
      </c>
      <c r="B716" s="74" t="s">
        <v>1620</v>
      </c>
      <c r="C716" s="99" t="s">
        <v>1621</v>
      </c>
      <c r="D716" s="76">
        <v>1</v>
      </c>
      <c r="E716" s="129">
        <v>475</v>
      </c>
      <c r="F716" s="129">
        <v>525</v>
      </c>
      <c r="G716" s="130" t="s">
        <v>1622</v>
      </c>
      <c r="H716" s="133">
        <f>1.32*0.67*0.47</f>
        <v>0.41566799999999998</v>
      </c>
      <c r="I716" s="136" t="s">
        <v>1623</v>
      </c>
      <c r="J716" s="67" t="s">
        <v>1624</v>
      </c>
      <c r="K716" s="44" t="s">
        <v>307</v>
      </c>
      <c r="L716" s="32" t="s">
        <v>308</v>
      </c>
      <c r="M716" s="135" t="s">
        <v>1625</v>
      </c>
      <c r="N716" s="128" t="s">
        <v>1582</v>
      </c>
    </row>
    <row r="717" spans="1:14" s="4" customFormat="1" ht="150" customHeight="1">
      <c r="A717" s="105" t="s">
        <v>496</v>
      </c>
      <c r="B717" s="74" t="s">
        <v>1620</v>
      </c>
      <c r="C717" s="99" t="s">
        <v>1621</v>
      </c>
      <c r="D717" s="76">
        <v>1</v>
      </c>
      <c r="E717" s="129">
        <v>475</v>
      </c>
      <c r="F717" s="129">
        <v>525</v>
      </c>
      <c r="G717" s="130" t="s">
        <v>1622</v>
      </c>
      <c r="H717" s="133">
        <f>1.32*0.67*0.47</f>
        <v>0.41566799999999998</v>
      </c>
      <c r="I717" s="136" t="s">
        <v>1623</v>
      </c>
      <c r="J717" s="67" t="s">
        <v>1624</v>
      </c>
      <c r="K717" s="44" t="s">
        <v>307</v>
      </c>
      <c r="L717" s="32" t="s">
        <v>308</v>
      </c>
      <c r="M717" s="135" t="s">
        <v>1625</v>
      </c>
      <c r="N717" s="128" t="s">
        <v>1582</v>
      </c>
    </row>
    <row r="718" spans="1:14" s="4" customFormat="1" ht="150" customHeight="1">
      <c r="A718" s="105" t="s">
        <v>496</v>
      </c>
      <c r="B718" s="74" t="s">
        <v>1626</v>
      </c>
      <c r="C718" s="99" t="s">
        <v>1597</v>
      </c>
      <c r="D718" s="76">
        <v>1</v>
      </c>
      <c r="E718" s="129">
        <v>415</v>
      </c>
      <c r="F718" s="129">
        <v>440</v>
      </c>
      <c r="G718" s="130" t="s">
        <v>1627</v>
      </c>
      <c r="H718" s="133">
        <f t="shared" ref="H718:H720" si="122">1.16*0.83*0.41</f>
        <v>0.39474799999999999</v>
      </c>
      <c r="I718" s="136" t="s">
        <v>1628</v>
      </c>
      <c r="J718" s="67" t="s">
        <v>1629</v>
      </c>
      <c r="K718" s="44" t="s">
        <v>307</v>
      </c>
      <c r="L718" s="32" t="s">
        <v>308</v>
      </c>
      <c r="M718" s="135" t="s">
        <v>1630</v>
      </c>
      <c r="N718" s="128" t="s">
        <v>1582</v>
      </c>
    </row>
    <row r="719" spans="1:14" s="4" customFormat="1" ht="150" customHeight="1">
      <c r="A719" s="105" t="s">
        <v>496</v>
      </c>
      <c r="B719" s="74" t="s">
        <v>1626</v>
      </c>
      <c r="C719" s="99" t="s">
        <v>1597</v>
      </c>
      <c r="D719" s="76">
        <v>1</v>
      </c>
      <c r="E719" s="129">
        <v>415</v>
      </c>
      <c r="F719" s="129">
        <v>440</v>
      </c>
      <c r="G719" s="130" t="s">
        <v>1627</v>
      </c>
      <c r="H719" s="133">
        <f t="shared" si="122"/>
        <v>0.39474799999999999</v>
      </c>
      <c r="I719" s="136" t="s">
        <v>1628</v>
      </c>
      <c r="J719" s="67" t="s">
        <v>1629</v>
      </c>
      <c r="K719" s="44" t="s">
        <v>307</v>
      </c>
      <c r="L719" s="32" t="s">
        <v>308</v>
      </c>
      <c r="M719" s="135" t="s">
        <v>1630</v>
      </c>
      <c r="N719" s="128" t="s">
        <v>1582</v>
      </c>
    </row>
    <row r="720" spans="1:14" s="4" customFormat="1" ht="150" customHeight="1">
      <c r="A720" s="105" t="s">
        <v>496</v>
      </c>
      <c r="B720" s="74" t="s">
        <v>1626</v>
      </c>
      <c r="C720" s="99" t="s">
        <v>1597</v>
      </c>
      <c r="D720" s="76">
        <v>1</v>
      </c>
      <c r="E720" s="129">
        <v>415</v>
      </c>
      <c r="F720" s="129">
        <v>440</v>
      </c>
      <c r="G720" s="130" t="s">
        <v>1627</v>
      </c>
      <c r="H720" s="133">
        <f t="shared" si="122"/>
        <v>0.39474799999999999</v>
      </c>
      <c r="I720" s="136" t="s">
        <v>1628</v>
      </c>
      <c r="J720" s="67" t="s">
        <v>1629</v>
      </c>
      <c r="K720" s="44" t="s">
        <v>307</v>
      </c>
      <c r="L720" s="32" t="s">
        <v>308</v>
      </c>
      <c r="M720" s="135" t="s">
        <v>1630</v>
      </c>
      <c r="N720" s="128" t="s">
        <v>1582</v>
      </c>
    </row>
    <row r="721" spans="1:14" s="4" customFormat="1" ht="150" customHeight="1">
      <c r="A721" s="138" t="s">
        <v>550</v>
      </c>
      <c r="B721" s="126" t="s">
        <v>1631</v>
      </c>
      <c r="C721" s="99" t="s">
        <v>1632</v>
      </c>
      <c r="D721" s="76">
        <v>1</v>
      </c>
      <c r="E721" s="129">
        <v>745</v>
      </c>
      <c r="F721" s="129">
        <v>780</v>
      </c>
      <c r="G721" s="130" t="s">
        <v>1633</v>
      </c>
      <c r="H721" s="133">
        <f t="shared" ref="H721:H723" si="123">1.34*0.74*0.65</f>
        <v>0.64454</v>
      </c>
      <c r="I721" s="136" t="s">
        <v>1634</v>
      </c>
      <c r="J721" s="67" t="s">
        <v>1635</v>
      </c>
      <c r="K721" s="44" t="s">
        <v>307</v>
      </c>
      <c r="L721" s="32" t="s">
        <v>308</v>
      </c>
      <c r="M721" s="135" t="s">
        <v>1630</v>
      </c>
      <c r="N721" s="128" t="s">
        <v>1636</v>
      </c>
    </row>
    <row r="722" spans="1:14" s="4" customFormat="1" ht="150" customHeight="1">
      <c r="A722" s="138" t="s">
        <v>550</v>
      </c>
      <c r="B722" s="126" t="s">
        <v>1637</v>
      </c>
      <c r="C722" s="99" t="s">
        <v>1632</v>
      </c>
      <c r="D722" s="76">
        <v>1</v>
      </c>
      <c r="E722" s="129">
        <v>855</v>
      </c>
      <c r="F722" s="129">
        <v>890</v>
      </c>
      <c r="G722" s="130" t="s">
        <v>1633</v>
      </c>
      <c r="H722" s="133">
        <f t="shared" si="123"/>
        <v>0.64454</v>
      </c>
      <c r="I722" s="136" t="s">
        <v>1634</v>
      </c>
      <c r="J722" s="67" t="s">
        <v>1638</v>
      </c>
      <c r="K722" s="44" t="s">
        <v>307</v>
      </c>
      <c r="L722" s="32" t="s">
        <v>308</v>
      </c>
      <c r="M722" s="135" t="s">
        <v>1630</v>
      </c>
      <c r="N722" s="128" t="s">
        <v>1636</v>
      </c>
    </row>
    <row r="723" spans="1:14" s="4" customFormat="1" ht="150" customHeight="1">
      <c r="A723" s="138" t="s">
        <v>550</v>
      </c>
      <c r="B723" s="126" t="s">
        <v>1639</v>
      </c>
      <c r="C723" s="99" t="s">
        <v>1632</v>
      </c>
      <c r="D723" s="76">
        <v>1</v>
      </c>
      <c r="E723" s="129">
        <v>950</v>
      </c>
      <c r="F723" s="129">
        <v>985</v>
      </c>
      <c r="G723" s="130" t="s">
        <v>1633</v>
      </c>
      <c r="H723" s="133">
        <f t="shared" si="123"/>
        <v>0.64454</v>
      </c>
      <c r="I723" s="136" t="s">
        <v>1634</v>
      </c>
      <c r="J723" s="67" t="s">
        <v>1640</v>
      </c>
      <c r="K723" s="44" t="s">
        <v>307</v>
      </c>
      <c r="L723" s="32" t="s">
        <v>308</v>
      </c>
      <c r="M723" s="135" t="s">
        <v>1630</v>
      </c>
      <c r="N723" s="128" t="s">
        <v>1636</v>
      </c>
    </row>
    <row r="724" spans="1:14" s="4" customFormat="1" ht="150" customHeight="1">
      <c r="A724" s="138" t="s">
        <v>550</v>
      </c>
      <c r="B724" s="126" t="s">
        <v>1641</v>
      </c>
      <c r="C724" s="99" t="s">
        <v>1642</v>
      </c>
      <c r="D724" s="76">
        <v>1</v>
      </c>
      <c r="E724" s="129">
        <v>262</v>
      </c>
      <c r="F724" s="129">
        <v>275</v>
      </c>
      <c r="G724" s="130" t="s">
        <v>1643</v>
      </c>
      <c r="H724" s="133">
        <f t="shared" ref="H724:H727" si="124">1*0.58*0.39</f>
        <v>0.22620000000000001</v>
      </c>
      <c r="I724" s="136" t="s">
        <v>1644</v>
      </c>
      <c r="J724" s="67" t="s">
        <v>1645</v>
      </c>
      <c r="K724" s="44" t="s">
        <v>307</v>
      </c>
      <c r="L724" s="32" t="s">
        <v>308</v>
      </c>
      <c r="M724" s="135" t="s">
        <v>1646</v>
      </c>
      <c r="N724" s="84" t="s">
        <v>1647</v>
      </c>
    </row>
    <row r="725" spans="1:14" s="4" customFormat="1" ht="150" customHeight="1">
      <c r="A725" s="138" t="s">
        <v>550</v>
      </c>
      <c r="B725" s="126" t="s">
        <v>1641</v>
      </c>
      <c r="C725" s="99" t="s">
        <v>1642</v>
      </c>
      <c r="D725" s="76">
        <v>1</v>
      </c>
      <c r="E725" s="129">
        <v>262</v>
      </c>
      <c r="F725" s="129">
        <v>275</v>
      </c>
      <c r="G725" s="130" t="s">
        <v>1643</v>
      </c>
      <c r="H725" s="133">
        <f t="shared" si="124"/>
        <v>0.22620000000000001</v>
      </c>
      <c r="I725" s="136" t="s">
        <v>1644</v>
      </c>
      <c r="J725" s="67" t="s">
        <v>1645</v>
      </c>
      <c r="K725" s="44" t="s">
        <v>307</v>
      </c>
      <c r="L725" s="32" t="s">
        <v>308</v>
      </c>
      <c r="M725" s="135" t="s">
        <v>1646</v>
      </c>
      <c r="N725" s="84" t="s">
        <v>1647</v>
      </c>
    </row>
    <row r="726" spans="1:14" s="4" customFormat="1" ht="150" customHeight="1">
      <c r="A726" s="138" t="s">
        <v>550</v>
      </c>
      <c r="B726" s="126" t="s">
        <v>1648</v>
      </c>
      <c r="C726" s="99" t="s">
        <v>1642</v>
      </c>
      <c r="D726" s="76">
        <v>1</v>
      </c>
      <c r="E726" s="129">
        <v>295</v>
      </c>
      <c r="F726" s="129">
        <v>310</v>
      </c>
      <c r="G726" s="130" t="s">
        <v>1643</v>
      </c>
      <c r="H726" s="133">
        <f t="shared" si="124"/>
        <v>0.22620000000000001</v>
      </c>
      <c r="I726" s="136" t="s">
        <v>1644</v>
      </c>
      <c r="J726" s="67" t="s">
        <v>1649</v>
      </c>
      <c r="K726" s="44" t="s">
        <v>307</v>
      </c>
      <c r="L726" s="32" t="s">
        <v>308</v>
      </c>
      <c r="M726" s="135" t="s">
        <v>1646</v>
      </c>
      <c r="N726" s="84" t="s">
        <v>1647</v>
      </c>
    </row>
    <row r="727" spans="1:14" s="4" customFormat="1" ht="150" customHeight="1">
      <c r="A727" s="138" t="s">
        <v>550</v>
      </c>
      <c r="B727" s="126" t="s">
        <v>1648</v>
      </c>
      <c r="C727" s="99" t="s">
        <v>1642</v>
      </c>
      <c r="D727" s="76">
        <v>1</v>
      </c>
      <c r="E727" s="129">
        <v>295</v>
      </c>
      <c r="F727" s="129">
        <v>310</v>
      </c>
      <c r="G727" s="130" t="s">
        <v>1643</v>
      </c>
      <c r="H727" s="133">
        <f t="shared" si="124"/>
        <v>0.22620000000000001</v>
      </c>
      <c r="I727" s="136" t="s">
        <v>1644</v>
      </c>
      <c r="J727" s="67" t="s">
        <v>1649</v>
      </c>
      <c r="K727" s="44" t="s">
        <v>307</v>
      </c>
      <c r="L727" s="32" t="s">
        <v>308</v>
      </c>
      <c r="M727" s="135" t="s">
        <v>1646</v>
      </c>
      <c r="N727" s="84" t="s">
        <v>1647</v>
      </c>
    </row>
    <row r="728" spans="1:14" s="4" customFormat="1" ht="150" customHeight="1">
      <c r="A728" s="138" t="s">
        <v>550</v>
      </c>
      <c r="B728" s="126" t="s">
        <v>1650</v>
      </c>
      <c r="C728" s="99" t="s">
        <v>1651</v>
      </c>
      <c r="D728" s="76">
        <v>1</v>
      </c>
      <c r="E728" s="129">
        <v>385</v>
      </c>
      <c r="F728" s="129">
        <v>405</v>
      </c>
      <c r="G728" s="130" t="s">
        <v>1652</v>
      </c>
      <c r="H728" s="133">
        <f>1.11*0.6*0.45</f>
        <v>0.29970000000000002</v>
      </c>
      <c r="I728" s="136" t="s">
        <v>1653</v>
      </c>
      <c r="J728" s="67" t="s">
        <v>1654</v>
      </c>
      <c r="K728" s="44" t="s">
        <v>307</v>
      </c>
      <c r="L728" s="32" t="s">
        <v>308</v>
      </c>
      <c r="M728" s="135" t="s">
        <v>1655</v>
      </c>
      <c r="N728" s="84" t="s">
        <v>1647</v>
      </c>
    </row>
    <row r="729" spans="1:14" s="4" customFormat="1" ht="150" customHeight="1">
      <c r="A729" s="138" t="s">
        <v>550</v>
      </c>
      <c r="B729" s="126" t="s">
        <v>1656</v>
      </c>
      <c r="C729" s="99" t="s">
        <v>1651</v>
      </c>
      <c r="D729" s="76">
        <v>1</v>
      </c>
      <c r="E729" s="129">
        <v>408</v>
      </c>
      <c r="F729" s="129">
        <v>428</v>
      </c>
      <c r="G729" s="130" t="s">
        <v>1652</v>
      </c>
      <c r="H729" s="133">
        <f>1.11*0.6*0.45</f>
        <v>0.29970000000000002</v>
      </c>
      <c r="I729" s="136" t="s">
        <v>1653</v>
      </c>
      <c r="J729" s="67" t="s">
        <v>1657</v>
      </c>
      <c r="K729" s="44" t="s">
        <v>307</v>
      </c>
      <c r="L729" s="32" t="s">
        <v>308</v>
      </c>
      <c r="M729" s="135" t="s">
        <v>1655</v>
      </c>
      <c r="N729" s="84" t="s">
        <v>1647</v>
      </c>
    </row>
    <row r="730" spans="1:14" s="4" customFormat="1" ht="150" customHeight="1">
      <c r="A730" s="138" t="s">
        <v>550</v>
      </c>
      <c r="B730" s="126" t="s">
        <v>1656</v>
      </c>
      <c r="C730" s="99" t="s">
        <v>1651</v>
      </c>
      <c r="D730" s="76">
        <v>1</v>
      </c>
      <c r="E730" s="129">
        <v>408</v>
      </c>
      <c r="F730" s="129">
        <v>428</v>
      </c>
      <c r="G730" s="130" t="s">
        <v>1652</v>
      </c>
      <c r="H730" s="133">
        <f>1.11*0.6*0.45</f>
        <v>0.29970000000000002</v>
      </c>
      <c r="I730" s="136" t="s">
        <v>1653</v>
      </c>
      <c r="J730" s="67" t="s">
        <v>1657</v>
      </c>
      <c r="K730" s="44" t="s">
        <v>307</v>
      </c>
      <c r="L730" s="32" t="s">
        <v>308</v>
      </c>
      <c r="M730" s="135" t="s">
        <v>1655</v>
      </c>
      <c r="N730" s="84" t="s">
        <v>1647</v>
      </c>
    </row>
    <row r="731" spans="1:14" s="4" customFormat="1" ht="150" customHeight="1">
      <c r="A731" s="138" t="s">
        <v>550</v>
      </c>
      <c r="B731" s="126" t="s">
        <v>1658</v>
      </c>
      <c r="C731" s="99" t="s">
        <v>1659</v>
      </c>
      <c r="D731" s="76">
        <v>1</v>
      </c>
      <c r="E731" s="129">
        <v>660</v>
      </c>
      <c r="F731" s="129">
        <v>685</v>
      </c>
      <c r="G731" s="130" t="s">
        <v>1660</v>
      </c>
      <c r="H731" s="133">
        <f t="shared" ref="H731:H734" si="125">1.32*0.61*0.49</f>
        <v>0.39454800000000001</v>
      </c>
      <c r="I731" s="136" t="s">
        <v>1661</v>
      </c>
      <c r="J731" s="67" t="s">
        <v>1662</v>
      </c>
      <c r="K731" s="44" t="s">
        <v>307</v>
      </c>
      <c r="L731" s="32" t="s">
        <v>308</v>
      </c>
      <c r="M731" s="135" t="s">
        <v>1663</v>
      </c>
      <c r="N731" s="84" t="s">
        <v>1647</v>
      </c>
    </row>
    <row r="732" spans="1:14" s="4" customFormat="1" ht="150" customHeight="1">
      <c r="A732" s="138" t="s">
        <v>550</v>
      </c>
      <c r="B732" s="126" t="s">
        <v>1658</v>
      </c>
      <c r="C732" s="99" t="s">
        <v>1664</v>
      </c>
      <c r="D732" s="76">
        <v>1</v>
      </c>
      <c r="E732" s="129">
        <v>660</v>
      </c>
      <c r="F732" s="129">
        <v>685</v>
      </c>
      <c r="G732" s="130" t="s">
        <v>1660</v>
      </c>
      <c r="H732" s="133">
        <f t="shared" si="125"/>
        <v>0.39454800000000001</v>
      </c>
      <c r="I732" s="136" t="s">
        <v>1661</v>
      </c>
      <c r="J732" s="67" t="s">
        <v>1662</v>
      </c>
      <c r="K732" s="44" t="s">
        <v>307</v>
      </c>
      <c r="L732" s="32" t="s">
        <v>308</v>
      </c>
      <c r="M732" s="135" t="s">
        <v>1663</v>
      </c>
      <c r="N732" s="84" t="s">
        <v>1647</v>
      </c>
    </row>
    <row r="733" spans="1:14" s="4" customFormat="1" ht="150" customHeight="1">
      <c r="A733" s="138" t="s">
        <v>550</v>
      </c>
      <c r="B733" s="126" t="s">
        <v>1665</v>
      </c>
      <c r="C733" s="99" t="s">
        <v>1664</v>
      </c>
      <c r="D733" s="76">
        <v>1</v>
      </c>
      <c r="E733" s="129">
        <v>868</v>
      </c>
      <c r="F733" s="129">
        <v>888</v>
      </c>
      <c r="G733" s="130" t="s">
        <v>1660</v>
      </c>
      <c r="H733" s="133">
        <f t="shared" si="125"/>
        <v>0.39454800000000001</v>
      </c>
      <c r="I733" s="136" t="s">
        <v>1661</v>
      </c>
      <c r="J733" s="67" t="s">
        <v>1666</v>
      </c>
      <c r="K733" s="44" t="s">
        <v>307</v>
      </c>
      <c r="L733" s="32" t="s">
        <v>308</v>
      </c>
      <c r="M733" s="135" t="s">
        <v>1663</v>
      </c>
      <c r="N733" s="84" t="s">
        <v>1647</v>
      </c>
    </row>
    <row r="734" spans="1:14" s="4" customFormat="1" ht="150" customHeight="1">
      <c r="A734" s="138" t="s">
        <v>550</v>
      </c>
      <c r="B734" s="126" t="s">
        <v>1665</v>
      </c>
      <c r="C734" s="99" t="s">
        <v>1664</v>
      </c>
      <c r="D734" s="76">
        <v>1</v>
      </c>
      <c r="E734" s="129">
        <v>868</v>
      </c>
      <c r="F734" s="129">
        <v>888</v>
      </c>
      <c r="G734" s="130" t="s">
        <v>1660</v>
      </c>
      <c r="H734" s="133">
        <f t="shared" si="125"/>
        <v>0.39454800000000001</v>
      </c>
      <c r="I734" s="136" t="s">
        <v>1661</v>
      </c>
      <c r="J734" s="67" t="s">
        <v>1666</v>
      </c>
      <c r="K734" s="44" t="s">
        <v>307</v>
      </c>
      <c r="L734" s="32" t="s">
        <v>308</v>
      </c>
      <c r="M734" s="135" t="s">
        <v>1663</v>
      </c>
      <c r="N734" s="84" t="s">
        <v>1647</v>
      </c>
    </row>
    <row r="735" spans="1:14" s="4" customFormat="1" ht="150" customHeight="1">
      <c r="A735" s="138" t="s">
        <v>550</v>
      </c>
      <c r="B735" s="126" t="s">
        <v>1667</v>
      </c>
      <c r="C735" s="99" t="s">
        <v>1668</v>
      </c>
      <c r="D735" s="76">
        <v>1</v>
      </c>
      <c r="E735" s="129">
        <v>590</v>
      </c>
      <c r="F735" s="129">
        <v>625</v>
      </c>
      <c r="G735" s="139" t="s">
        <v>1669</v>
      </c>
      <c r="H735" s="133">
        <f t="shared" ref="H735:H737" si="126">1.3*0.78*0.58</f>
        <v>0.58811999999999998</v>
      </c>
      <c r="I735" s="136" t="s">
        <v>1670</v>
      </c>
      <c r="J735" s="67" t="s">
        <v>1671</v>
      </c>
      <c r="K735" s="44" t="s">
        <v>307</v>
      </c>
      <c r="L735" s="32" t="s">
        <v>308</v>
      </c>
      <c r="M735" s="135" t="s">
        <v>1672</v>
      </c>
      <c r="N735" s="84" t="s">
        <v>1647</v>
      </c>
    </row>
    <row r="736" spans="1:14" s="4" customFormat="1" ht="150" customHeight="1">
      <c r="A736" s="138" t="s">
        <v>550</v>
      </c>
      <c r="B736" s="126" t="s">
        <v>1667</v>
      </c>
      <c r="C736" s="99" t="s">
        <v>1668</v>
      </c>
      <c r="D736" s="76">
        <v>1</v>
      </c>
      <c r="E736" s="129">
        <v>590</v>
      </c>
      <c r="F736" s="129">
        <v>625</v>
      </c>
      <c r="G736" s="139" t="s">
        <v>1669</v>
      </c>
      <c r="H736" s="133">
        <f t="shared" si="126"/>
        <v>0.58811999999999998</v>
      </c>
      <c r="I736" s="136" t="s">
        <v>1670</v>
      </c>
      <c r="J736" s="67" t="s">
        <v>1671</v>
      </c>
      <c r="K736" s="44" t="s">
        <v>307</v>
      </c>
      <c r="L736" s="32" t="s">
        <v>308</v>
      </c>
      <c r="M736" s="135" t="s">
        <v>1672</v>
      </c>
      <c r="N736" s="84" t="s">
        <v>1647</v>
      </c>
    </row>
    <row r="737" spans="1:14" s="4" customFormat="1" ht="150" customHeight="1">
      <c r="A737" s="138" t="s">
        <v>550</v>
      </c>
      <c r="B737" s="126" t="s">
        <v>1667</v>
      </c>
      <c r="C737" s="99" t="s">
        <v>1668</v>
      </c>
      <c r="D737" s="76">
        <v>1</v>
      </c>
      <c r="E737" s="129">
        <v>590</v>
      </c>
      <c r="F737" s="129">
        <v>625</v>
      </c>
      <c r="G737" s="139" t="s">
        <v>1669</v>
      </c>
      <c r="H737" s="133">
        <f t="shared" si="126"/>
        <v>0.58811999999999998</v>
      </c>
      <c r="I737" s="136" t="s">
        <v>1670</v>
      </c>
      <c r="J737" s="67" t="s">
        <v>1671</v>
      </c>
      <c r="K737" s="44" t="s">
        <v>307</v>
      </c>
      <c r="L737" s="32" t="s">
        <v>308</v>
      </c>
      <c r="M737" s="135" t="s">
        <v>1672</v>
      </c>
      <c r="N737" s="84" t="s">
        <v>1647</v>
      </c>
    </row>
    <row r="738" spans="1:14" s="4" customFormat="1" ht="150" customHeight="1">
      <c r="A738" s="117" t="s">
        <v>1673</v>
      </c>
      <c r="B738" s="126" t="s">
        <v>1674</v>
      </c>
      <c r="C738" s="99" t="s">
        <v>1675</v>
      </c>
      <c r="D738" s="76">
        <v>1</v>
      </c>
      <c r="E738" s="129">
        <v>555</v>
      </c>
      <c r="F738" s="129">
        <v>575</v>
      </c>
      <c r="G738" s="130" t="s">
        <v>1676</v>
      </c>
      <c r="H738" s="133">
        <f>0.99*0.64*0.52</f>
        <v>0.32947199999999999</v>
      </c>
      <c r="I738" s="136" t="s">
        <v>1677</v>
      </c>
      <c r="J738" s="67" t="s">
        <v>1678</v>
      </c>
      <c r="K738" s="44" t="s">
        <v>307</v>
      </c>
      <c r="L738" s="32" t="s">
        <v>308</v>
      </c>
      <c r="M738" s="135" t="s">
        <v>1679</v>
      </c>
      <c r="N738" s="84" t="s">
        <v>1647</v>
      </c>
    </row>
    <row r="739" spans="1:14" s="4" customFormat="1" ht="150" customHeight="1">
      <c r="A739" s="117" t="s">
        <v>1673</v>
      </c>
      <c r="B739" s="126" t="s">
        <v>1680</v>
      </c>
      <c r="C739" s="99" t="s">
        <v>1675</v>
      </c>
      <c r="D739" s="76">
        <v>1</v>
      </c>
      <c r="E739" s="129">
        <v>590</v>
      </c>
      <c r="F739" s="129">
        <v>610</v>
      </c>
      <c r="G739" s="130" t="s">
        <v>1676</v>
      </c>
      <c r="H739" s="133">
        <f>0.99*0.64*0.52</f>
        <v>0.32947199999999999</v>
      </c>
      <c r="I739" s="136" t="s">
        <v>1677</v>
      </c>
      <c r="J739" s="67" t="s">
        <v>1681</v>
      </c>
      <c r="K739" s="44" t="s">
        <v>307</v>
      </c>
      <c r="L739" s="32" t="s">
        <v>308</v>
      </c>
      <c r="M739" s="135" t="s">
        <v>1679</v>
      </c>
      <c r="N739" s="84" t="s">
        <v>1647</v>
      </c>
    </row>
    <row r="740" spans="1:14" s="4" customFormat="1" ht="150" customHeight="1">
      <c r="A740" s="117" t="s">
        <v>1673</v>
      </c>
      <c r="B740" s="126" t="s">
        <v>1682</v>
      </c>
      <c r="C740" s="99" t="s">
        <v>1683</v>
      </c>
      <c r="D740" s="76">
        <v>1</v>
      </c>
      <c r="E740" s="129">
        <v>670</v>
      </c>
      <c r="F740" s="129">
        <v>690</v>
      </c>
      <c r="G740" s="130" t="s">
        <v>1684</v>
      </c>
      <c r="H740" s="133">
        <f>0.75*0.61*0.58</f>
        <v>0.26534999999999997</v>
      </c>
      <c r="I740" s="136" t="s">
        <v>1685</v>
      </c>
      <c r="J740" s="67" t="s">
        <v>1686</v>
      </c>
      <c r="K740" s="44" t="s">
        <v>307</v>
      </c>
      <c r="L740" s="32" t="s">
        <v>308</v>
      </c>
      <c r="M740" s="135" t="s">
        <v>1687</v>
      </c>
      <c r="N740" s="84" t="s">
        <v>1688</v>
      </c>
    </row>
    <row r="741" spans="1:14" s="4" customFormat="1" ht="150" customHeight="1">
      <c r="A741" s="117" t="s">
        <v>1673</v>
      </c>
      <c r="B741" s="126" t="s">
        <v>1682</v>
      </c>
      <c r="C741" s="99" t="s">
        <v>1683</v>
      </c>
      <c r="D741" s="76">
        <v>1</v>
      </c>
      <c r="E741" s="129">
        <v>670</v>
      </c>
      <c r="F741" s="129">
        <v>690</v>
      </c>
      <c r="G741" s="130" t="s">
        <v>1684</v>
      </c>
      <c r="H741" s="133">
        <f>0.75*0.61*0.58</f>
        <v>0.26534999999999997</v>
      </c>
      <c r="I741" s="136" t="s">
        <v>1685</v>
      </c>
      <c r="J741" s="67" t="s">
        <v>1686</v>
      </c>
      <c r="K741" s="44" t="s">
        <v>307</v>
      </c>
      <c r="L741" s="32" t="s">
        <v>308</v>
      </c>
      <c r="M741" s="135" t="s">
        <v>1687</v>
      </c>
      <c r="N741" s="84" t="s">
        <v>1688</v>
      </c>
    </row>
    <row r="742" spans="1:14" s="4" customFormat="1" ht="150" customHeight="1">
      <c r="A742" s="117" t="s">
        <v>1673</v>
      </c>
      <c r="B742" s="126" t="s">
        <v>1689</v>
      </c>
      <c r="C742" s="99" t="s">
        <v>1683</v>
      </c>
      <c r="D742" s="76">
        <v>1</v>
      </c>
      <c r="E742" s="129">
        <v>775</v>
      </c>
      <c r="F742" s="129">
        <v>795</v>
      </c>
      <c r="G742" s="130" t="s">
        <v>1684</v>
      </c>
      <c r="H742" s="133">
        <f>0.75*0.61*0.58</f>
        <v>0.26534999999999997</v>
      </c>
      <c r="I742" s="136" t="s">
        <v>1690</v>
      </c>
      <c r="J742" s="67" t="s">
        <v>1691</v>
      </c>
      <c r="K742" s="44" t="s">
        <v>307</v>
      </c>
      <c r="L742" s="32" t="s">
        <v>308</v>
      </c>
      <c r="M742" s="135" t="s">
        <v>1687</v>
      </c>
      <c r="N742" s="84" t="s">
        <v>1688</v>
      </c>
    </row>
    <row r="743" spans="1:14" s="4" customFormat="1" ht="150" customHeight="1">
      <c r="A743" s="138" t="s">
        <v>1673</v>
      </c>
      <c r="B743" s="126" t="s">
        <v>1692</v>
      </c>
      <c r="C743" s="99" t="s">
        <v>1693</v>
      </c>
      <c r="D743" s="76">
        <v>1</v>
      </c>
      <c r="E743" s="129">
        <v>445</v>
      </c>
      <c r="F743" s="129">
        <v>460</v>
      </c>
      <c r="G743" s="130" t="s">
        <v>1694</v>
      </c>
      <c r="H743" s="133">
        <f t="shared" ref="H743:H746" si="127">1.03*0.57*0.43</f>
        <v>0.25245299999999998</v>
      </c>
      <c r="I743" s="136" t="s">
        <v>1695</v>
      </c>
      <c r="J743" s="67" t="s">
        <v>1696</v>
      </c>
      <c r="K743" s="44" t="s">
        <v>307</v>
      </c>
      <c r="L743" s="32" t="s">
        <v>308</v>
      </c>
      <c r="M743" s="135" t="s">
        <v>1697</v>
      </c>
      <c r="N743" s="84" t="s">
        <v>1688</v>
      </c>
    </row>
    <row r="744" spans="1:14" s="4" customFormat="1" ht="150" customHeight="1">
      <c r="A744" s="138" t="s">
        <v>1673</v>
      </c>
      <c r="B744" s="126" t="s">
        <v>1692</v>
      </c>
      <c r="C744" s="99" t="s">
        <v>1693</v>
      </c>
      <c r="D744" s="76">
        <v>1</v>
      </c>
      <c r="E744" s="129">
        <v>445</v>
      </c>
      <c r="F744" s="129">
        <v>460</v>
      </c>
      <c r="G744" s="130" t="s">
        <v>1694</v>
      </c>
      <c r="H744" s="133">
        <f t="shared" si="127"/>
        <v>0.25245299999999998</v>
      </c>
      <c r="I744" s="136" t="s">
        <v>1695</v>
      </c>
      <c r="J744" s="67" t="s">
        <v>1696</v>
      </c>
      <c r="K744" s="44" t="s">
        <v>307</v>
      </c>
      <c r="L744" s="32" t="s">
        <v>308</v>
      </c>
      <c r="M744" s="135" t="s">
        <v>1697</v>
      </c>
      <c r="N744" s="84" t="s">
        <v>1688</v>
      </c>
    </row>
    <row r="745" spans="1:14" s="4" customFormat="1" ht="150" customHeight="1">
      <c r="A745" s="138" t="s">
        <v>1673</v>
      </c>
      <c r="B745" s="126" t="s">
        <v>1698</v>
      </c>
      <c r="C745" s="99" t="s">
        <v>1693</v>
      </c>
      <c r="D745" s="76">
        <v>1</v>
      </c>
      <c r="E745" s="129">
        <v>475</v>
      </c>
      <c r="F745" s="129">
        <v>490</v>
      </c>
      <c r="G745" s="130" t="s">
        <v>1694</v>
      </c>
      <c r="H745" s="133">
        <f t="shared" si="127"/>
        <v>0.25245299999999998</v>
      </c>
      <c r="I745" s="136" t="s">
        <v>1695</v>
      </c>
      <c r="J745" s="67" t="s">
        <v>1699</v>
      </c>
      <c r="K745" s="44" t="s">
        <v>307</v>
      </c>
      <c r="L745" s="32" t="s">
        <v>308</v>
      </c>
      <c r="M745" s="135" t="s">
        <v>1697</v>
      </c>
      <c r="N745" s="84" t="s">
        <v>1688</v>
      </c>
    </row>
    <row r="746" spans="1:14" s="4" customFormat="1" ht="150" customHeight="1">
      <c r="A746" s="138" t="s">
        <v>1673</v>
      </c>
      <c r="B746" s="126" t="s">
        <v>1698</v>
      </c>
      <c r="C746" s="99" t="s">
        <v>1693</v>
      </c>
      <c r="D746" s="76">
        <v>1</v>
      </c>
      <c r="E746" s="129">
        <v>475</v>
      </c>
      <c r="F746" s="129">
        <v>490</v>
      </c>
      <c r="G746" s="130" t="s">
        <v>1694</v>
      </c>
      <c r="H746" s="133">
        <f t="shared" si="127"/>
        <v>0.25245299999999998</v>
      </c>
      <c r="I746" s="136" t="s">
        <v>1695</v>
      </c>
      <c r="J746" s="67" t="s">
        <v>1699</v>
      </c>
      <c r="K746" s="44" t="s">
        <v>307</v>
      </c>
      <c r="L746" s="32" t="s">
        <v>308</v>
      </c>
      <c r="M746" s="135" t="s">
        <v>1697</v>
      </c>
      <c r="N746" s="84" t="s">
        <v>1688</v>
      </c>
    </row>
    <row r="747" spans="1:14" s="4" customFormat="1" ht="150" customHeight="1">
      <c r="A747" s="117" t="s">
        <v>1673</v>
      </c>
      <c r="B747" s="126" t="s">
        <v>1700</v>
      </c>
      <c r="C747" s="99" t="s">
        <v>1701</v>
      </c>
      <c r="D747" s="76">
        <v>1</v>
      </c>
      <c r="E747" s="129">
        <v>790</v>
      </c>
      <c r="F747" s="129">
        <v>820</v>
      </c>
      <c r="G747" s="130" t="s">
        <v>1702</v>
      </c>
      <c r="H747" s="133">
        <f t="shared" ref="H747:H749" si="128">1.38*0.83*0.42</f>
        <v>0.481068</v>
      </c>
      <c r="I747" s="136" t="s">
        <v>1703</v>
      </c>
      <c r="J747" s="67" t="s">
        <v>1704</v>
      </c>
      <c r="K747" s="44" t="s">
        <v>307</v>
      </c>
      <c r="L747" s="32" t="s">
        <v>308</v>
      </c>
      <c r="M747" s="135" t="s">
        <v>1705</v>
      </c>
      <c r="N747" s="84" t="s">
        <v>1706</v>
      </c>
    </row>
    <row r="748" spans="1:14" s="4" customFormat="1" ht="150" customHeight="1">
      <c r="A748" s="117" t="s">
        <v>1673</v>
      </c>
      <c r="B748" s="126" t="s">
        <v>1707</v>
      </c>
      <c r="C748" s="99" t="s">
        <v>1701</v>
      </c>
      <c r="D748" s="76">
        <v>1</v>
      </c>
      <c r="E748" s="129">
        <v>850</v>
      </c>
      <c r="F748" s="129">
        <v>880</v>
      </c>
      <c r="G748" s="130" t="s">
        <v>1702</v>
      </c>
      <c r="H748" s="133">
        <f t="shared" si="128"/>
        <v>0.481068</v>
      </c>
      <c r="I748" s="136" t="s">
        <v>1708</v>
      </c>
      <c r="J748" s="67" t="s">
        <v>1709</v>
      </c>
      <c r="K748" s="44" t="s">
        <v>307</v>
      </c>
      <c r="L748" s="32" t="s">
        <v>308</v>
      </c>
      <c r="M748" s="135" t="s">
        <v>1705</v>
      </c>
      <c r="N748" s="84" t="s">
        <v>1706</v>
      </c>
    </row>
    <row r="749" spans="1:14" s="4" customFormat="1" ht="150" customHeight="1">
      <c r="A749" s="117" t="s">
        <v>1673</v>
      </c>
      <c r="B749" s="126" t="s">
        <v>1710</v>
      </c>
      <c r="C749" s="99" t="s">
        <v>1701</v>
      </c>
      <c r="D749" s="76">
        <v>1</v>
      </c>
      <c r="E749" s="129">
        <v>900</v>
      </c>
      <c r="F749" s="129">
        <v>930</v>
      </c>
      <c r="G749" s="130" t="s">
        <v>1702</v>
      </c>
      <c r="H749" s="133">
        <f t="shared" si="128"/>
        <v>0.481068</v>
      </c>
      <c r="I749" s="136" t="s">
        <v>1708</v>
      </c>
      <c r="J749" s="67" t="s">
        <v>1711</v>
      </c>
      <c r="K749" s="44" t="s">
        <v>307</v>
      </c>
      <c r="L749" s="32" t="s">
        <v>308</v>
      </c>
      <c r="M749" s="135" t="s">
        <v>1705</v>
      </c>
      <c r="N749" s="84" t="s">
        <v>1706</v>
      </c>
    </row>
    <row r="750" spans="1:14" s="4" customFormat="1" ht="150" customHeight="1">
      <c r="A750" s="138" t="s">
        <v>1673</v>
      </c>
      <c r="B750" s="126" t="s">
        <v>1712</v>
      </c>
      <c r="C750" s="99" t="s">
        <v>1713</v>
      </c>
      <c r="D750" s="76">
        <v>1</v>
      </c>
      <c r="E750" s="129">
        <v>615</v>
      </c>
      <c r="F750" s="129">
        <v>645</v>
      </c>
      <c r="G750" s="130" t="s">
        <v>1714</v>
      </c>
      <c r="H750" s="133">
        <f>1.42*0.735*0.45</f>
        <v>0.469665</v>
      </c>
      <c r="I750" s="136" t="s">
        <v>1715</v>
      </c>
      <c r="J750" s="67" t="s">
        <v>1716</v>
      </c>
      <c r="K750" s="44" t="s">
        <v>307</v>
      </c>
      <c r="L750" s="32" t="s">
        <v>308</v>
      </c>
      <c r="M750" s="135" t="s">
        <v>1717</v>
      </c>
      <c r="N750" s="84" t="s">
        <v>1718</v>
      </c>
    </row>
    <row r="751" spans="1:14" s="4" customFormat="1" ht="150" customHeight="1">
      <c r="A751" s="138" t="s">
        <v>1673</v>
      </c>
      <c r="B751" s="126" t="s">
        <v>1719</v>
      </c>
      <c r="C751" s="99" t="s">
        <v>1713</v>
      </c>
      <c r="D751" s="76">
        <v>1</v>
      </c>
      <c r="E751" s="129">
        <v>725</v>
      </c>
      <c r="F751" s="129">
        <v>755</v>
      </c>
      <c r="G751" s="130" t="s">
        <v>1714</v>
      </c>
      <c r="H751" s="133">
        <f>1.42*0.735*0.45</f>
        <v>0.469665</v>
      </c>
      <c r="I751" s="136" t="s">
        <v>444</v>
      </c>
      <c r="J751" s="67" t="s">
        <v>1720</v>
      </c>
      <c r="K751" s="44" t="s">
        <v>307</v>
      </c>
      <c r="L751" s="32" t="s">
        <v>308</v>
      </c>
      <c r="M751" s="135" t="s">
        <v>1717</v>
      </c>
      <c r="N751" s="84" t="s">
        <v>1718</v>
      </c>
    </row>
    <row r="752" spans="1:14" s="4" customFormat="1" ht="150" customHeight="1">
      <c r="A752" s="138" t="s">
        <v>1673</v>
      </c>
      <c r="B752" s="126" t="s">
        <v>1721</v>
      </c>
      <c r="C752" s="99" t="s">
        <v>1722</v>
      </c>
      <c r="D752" s="76">
        <v>1</v>
      </c>
      <c r="E752" s="129">
        <v>470</v>
      </c>
      <c r="F752" s="129">
        <v>485</v>
      </c>
      <c r="G752" s="130" t="s">
        <v>1104</v>
      </c>
      <c r="H752" s="133">
        <f>1.15*0.705*0.325</f>
        <v>0.26349375000000003</v>
      </c>
      <c r="I752" s="136" t="s">
        <v>1723</v>
      </c>
      <c r="J752" s="67" t="s">
        <v>1724</v>
      </c>
      <c r="K752" s="44" t="s">
        <v>307</v>
      </c>
      <c r="L752" s="32" t="s">
        <v>308</v>
      </c>
      <c r="M752" s="135" t="s">
        <v>1725</v>
      </c>
      <c r="N752" s="84" t="s">
        <v>1726</v>
      </c>
    </row>
    <row r="753" spans="1:14" s="4" customFormat="1" ht="150" customHeight="1">
      <c r="A753" s="138" t="s">
        <v>1673</v>
      </c>
      <c r="B753" s="126" t="s">
        <v>1727</v>
      </c>
      <c r="C753" s="99" t="s">
        <v>1722</v>
      </c>
      <c r="D753" s="76">
        <v>1</v>
      </c>
      <c r="E753" s="129">
        <v>705</v>
      </c>
      <c r="F753" s="129">
        <v>720</v>
      </c>
      <c r="G753" s="130" t="s">
        <v>1104</v>
      </c>
      <c r="H753" s="133">
        <f>1.15*0.705*0.325</f>
        <v>0.26349375000000003</v>
      </c>
      <c r="I753" s="136" t="s">
        <v>1728</v>
      </c>
      <c r="J753" s="67" t="s">
        <v>1729</v>
      </c>
      <c r="K753" s="44" t="s">
        <v>307</v>
      </c>
      <c r="L753" s="32" t="s">
        <v>308</v>
      </c>
      <c r="M753" s="135" t="s">
        <v>1725</v>
      </c>
      <c r="N753" s="84" t="s">
        <v>1726</v>
      </c>
    </row>
    <row r="754" spans="1:14" s="4" customFormat="1" ht="150" customHeight="1">
      <c r="A754" s="138" t="s">
        <v>1673</v>
      </c>
      <c r="B754" s="126" t="s">
        <v>1730</v>
      </c>
      <c r="C754" s="99" t="s">
        <v>1731</v>
      </c>
      <c r="D754" s="76">
        <v>1</v>
      </c>
      <c r="E754" s="129">
        <v>400</v>
      </c>
      <c r="F754" s="129">
        <v>415</v>
      </c>
      <c r="G754" s="130" t="s">
        <v>1732</v>
      </c>
      <c r="H754" s="133">
        <f>1.13*0.565*0.28</f>
        <v>0.17876600000000001</v>
      </c>
      <c r="I754" s="136" t="s">
        <v>1723</v>
      </c>
      <c r="J754" s="67" t="s">
        <v>1733</v>
      </c>
      <c r="K754" s="44" t="s">
        <v>307</v>
      </c>
      <c r="L754" s="32" t="s">
        <v>308</v>
      </c>
      <c r="M754" s="135" t="s">
        <v>1734</v>
      </c>
      <c r="N754" s="84" t="s">
        <v>1726</v>
      </c>
    </row>
    <row r="755" spans="1:14" s="4" customFormat="1" ht="150" customHeight="1">
      <c r="A755" s="138" t="s">
        <v>1673</v>
      </c>
      <c r="B755" s="126" t="s">
        <v>1735</v>
      </c>
      <c r="C755" s="99" t="s">
        <v>1731</v>
      </c>
      <c r="D755" s="76">
        <v>1</v>
      </c>
      <c r="E755" s="129">
        <v>420</v>
      </c>
      <c r="F755" s="129">
        <v>435</v>
      </c>
      <c r="G755" s="130" t="s">
        <v>1732</v>
      </c>
      <c r="H755" s="133">
        <f t="shared" ref="H754:H756" si="129">1.13*0.565*0.28</f>
        <v>0.17876600000000001</v>
      </c>
      <c r="I755" s="136" t="s">
        <v>1723</v>
      </c>
      <c r="J755" s="67" t="s">
        <v>1736</v>
      </c>
      <c r="K755" s="44" t="s">
        <v>307</v>
      </c>
      <c r="L755" s="32" t="s">
        <v>308</v>
      </c>
      <c r="M755" s="135" t="s">
        <v>1734</v>
      </c>
      <c r="N755" s="84" t="s">
        <v>1726</v>
      </c>
    </row>
    <row r="756" spans="1:14" s="4" customFormat="1" ht="150" customHeight="1">
      <c r="A756" s="138" t="s">
        <v>1673</v>
      </c>
      <c r="B756" s="126" t="s">
        <v>1735</v>
      </c>
      <c r="C756" s="99" t="s">
        <v>1731</v>
      </c>
      <c r="D756" s="76">
        <v>1</v>
      </c>
      <c r="E756" s="129">
        <v>420</v>
      </c>
      <c r="F756" s="129">
        <v>435</v>
      </c>
      <c r="G756" s="130" t="s">
        <v>1732</v>
      </c>
      <c r="H756" s="133">
        <f t="shared" si="129"/>
        <v>0.17876600000000001</v>
      </c>
      <c r="I756" s="136" t="s">
        <v>1723</v>
      </c>
      <c r="J756" s="67" t="s">
        <v>1736</v>
      </c>
      <c r="K756" s="44" t="s">
        <v>307</v>
      </c>
      <c r="L756" s="32" t="s">
        <v>308</v>
      </c>
      <c r="M756" s="135" t="s">
        <v>1734</v>
      </c>
      <c r="N756" s="84" t="s">
        <v>1726</v>
      </c>
    </row>
    <row r="757" spans="1:14" s="4" customFormat="1" ht="150" customHeight="1">
      <c r="A757" s="138" t="s">
        <v>1673</v>
      </c>
      <c r="B757" s="126" t="s">
        <v>1737</v>
      </c>
      <c r="C757" s="99" t="s">
        <v>1738</v>
      </c>
      <c r="D757" s="76">
        <v>1</v>
      </c>
      <c r="E757" s="129">
        <v>660</v>
      </c>
      <c r="F757" s="129">
        <v>675</v>
      </c>
      <c r="G757" s="130" t="s">
        <v>1739</v>
      </c>
      <c r="H757" s="133">
        <f>1.03*0.625*0.325</f>
        <v>0.20921875000000001</v>
      </c>
      <c r="I757" s="136" t="s">
        <v>1740</v>
      </c>
      <c r="J757" s="67" t="s">
        <v>1741</v>
      </c>
      <c r="K757" s="44" t="s">
        <v>307</v>
      </c>
      <c r="L757" s="32" t="s">
        <v>308</v>
      </c>
      <c r="M757" s="135" t="s">
        <v>1742</v>
      </c>
      <c r="N757" s="84" t="s">
        <v>1726</v>
      </c>
    </row>
    <row r="758" spans="1:14" s="4" customFormat="1" ht="150" customHeight="1">
      <c r="A758" s="138" t="s">
        <v>1673</v>
      </c>
      <c r="B758" s="126" t="s">
        <v>1743</v>
      </c>
      <c r="C758" s="99" t="s">
        <v>1738</v>
      </c>
      <c r="D758" s="76">
        <v>1</v>
      </c>
      <c r="E758" s="129">
        <v>810</v>
      </c>
      <c r="F758" s="129">
        <v>825</v>
      </c>
      <c r="G758" s="130" t="s">
        <v>1739</v>
      </c>
      <c r="H758" s="133">
        <f>1.03*0.625*0.325</f>
        <v>0.20921875000000001</v>
      </c>
      <c r="I758" s="136" t="s">
        <v>1744</v>
      </c>
      <c r="J758" s="67" t="s">
        <v>1745</v>
      </c>
      <c r="K758" s="44" t="s">
        <v>307</v>
      </c>
      <c r="L758" s="32" t="s">
        <v>308</v>
      </c>
      <c r="M758" s="135" t="s">
        <v>1742</v>
      </c>
      <c r="N758" s="84" t="s">
        <v>1726</v>
      </c>
    </row>
    <row r="759" spans="1:14" s="4" customFormat="1" ht="150" customHeight="1">
      <c r="A759" s="138" t="s">
        <v>1673</v>
      </c>
      <c r="B759" s="126" t="s">
        <v>1746</v>
      </c>
      <c r="C759" s="99" t="s">
        <v>1747</v>
      </c>
      <c r="D759" s="76">
        <v>1</v>
      </c>
      <c r="E759" s="129">
        <v>410</v>
      </c>
      <c r="F759" s="129">
        <v>425</v>
      </c>
      <c r="G759" s="130" t="s">
        <v>1748</v>
      </c>
      <c r="H759" s="133">
        <f>0.9*0.58*0.43</f>
        <v>0.22445999999999999</v>
      </c>
      <c r="I759" s="136" t="s">
        <v>1749</v>
      </c>
      <c r="J759" s="67" t="s">
        <v>1750</v>
      </c>
      <c r="K759" s="44" t="s">
        <v>307</v>
      </c>
      <c r="L759" s="32" t="s">
        <v>308</v>
      </c>
      <c r="M759" s="135" t="s">
        <v>1751</v>
      </c>
      <c r="N759" s="84" t="s">
        <v>1726</v>
      </c>
    </row>
    <row r="760" spans="1:14" s="4" customFormat="1" ht="150" customHeight="1">
      <c r="A760" s="138" t="s">
        <v>1673</v>
      </c>
      <c r="B760" s="126" t="s">
        <v>1752</v>
      </c>
      <c r="C760" s="99" t="s">
        <v>1747</v>
      </c>
      <c r="D760" s="76">
        <v>1</v>
      </c>
      <c r="E760" s="129">
        <v>440</v>
      </c>
      <c r="F760" s="129">
        <v>455</v>
      </c>
      <c r="G760" s="130" t="s">
        <v>1748</v>
      </c>
      <c r="H760" s="133">
        <f>0.9*0.58*0.43</f>
        <v>0.22445999999999999</v>
      </c>
      <c r="I760" s="136" t="s">
        <v>1753</v>
      </c>
      <c r="J760" s="67" t="s">
        <v>1754</v>
      </c>
      <c r="K760" s="44" t="s">
        <v>307</v>
      </c>
      <c r="L760" s="32" t="s">
        <v>308</v>
      </c>
      <c r="M760" s="135" t="s">
        <v>1751</v>
      </c>
      <c r="N760" s="84" t="s">
        <v>1726</v>
      </c>
    </row>
    <row r="761" spans="1:14" s="4" customFormat="1" ht="150" customHeight="1">
      <c r="A761" s="138" t="s">
        <v>1673</v>
      </c>
      <c r="B761" s="126" t="s">
        <v>1755</v>
      </c>
      <c r="C761" s="99" t="s">
        <v>1747</v>
      </c>
      <c r="D761" s="76">
        <v>1</v>
      </c>
      <c r="E761" s="129">
        <v>515</v>
      </c>
      <c r="F761" s="129">
        <v>530</v>
      </c>
      <c r="G761" s="130" t="s">
        <v>1748</v>
      </c>
      <c r="H761" s="133">
        <f>0.9*0.58*0.43</f>
        <v>0.22445999999999999</v>
      </c>
      <c r="I761" s="136" t="s">
        <v>1753</v>
      </c>
      <c r="J761" s="67" t="s">
        <v>1756</v>
      </c>
      <c r="K761" s="44" t="s">
        <v>307</v>
      </c>
      <c r="L761" s="32" t="s">
        <v>308</v>
      </c>
      <c r="M761" s="135" t="s">
        <v>1751</v>
      </c>
      <c r="N761" s="84" t="s">
        <v>1726</v>
      </c>
    </row>
    <row r="762" spans="1:14" s="4" customFormat="1" ht="150" customHeight="1">
      <c r="A762" s="138" t="s">
        <v>1040</v>
      </c>
      <c r="B762" s="126" t="s">
        <v>1757</v>
      </c>
      <c r="C762" s="99" t="s">
        <v>1758</v>
      </c>
      <c r="D762" s="76">
        <v>1</v>
      </c>
      <c r="E762" s="129">
        <v>460</v>
      </c>
      <c r="F762" s="129">
        <v>490</v>
      </c>
      <c r="G762" s="130" t="s">
        <v>1748</v>
      </c>
      <c r="H762" s="133">
        <f t="shared" ref="H762:H764" si="130">1.28*0.75*0.575</f>
        <v>0.55200000000000005</v>
      </c>
      <c r="I762" s="136" t="s">
        <v>1759</v>
      </c>
      <c r="J762" s="67" t="s">
        <v>1760</v>
      </c>
      <c r="K762" s="44" t="s">
        <v>307</v>
      </c>
      <c r="L762" s="32" t="s">
        <v>308</v>
      </c>
      <c r="M762" s="135" t="s">
        <v>1761</v>
      </c>
      <c r="N762" s="84"/>
    </row>
    <row r="763" spans="1:14" s="4" customFormat="1" ht="150" customHeight="1">
      <c r="A763" s="138" t="s">
        <v>1040</v>
      </c>
      <c r="B763" s="126" t="s">
        <v>1757</v>
      </c>
      <c r="C763" s="99" t="s">
        <v>1758</v>
      </c>
      <c r="D763" s="76">
        <v>1</v>
      </c>
      <c r="E763" s="129">
        <v>460</v>
      </c>
      <c r="F763" s="129">
        <v>490</v>
      </c>
      <c r="G763" s="130" t="s">
        <v>1748</v>
      </c>
      <c r="H763" s="133">
        <f t="shared" si="130"/>
        <v>0.55200000000000005</v>
      </c>
      <c r="I763" s="136" t="s">
        <v>1759</v>
      </c>
      <c r="J763" s="67" t="s">
        <v>1760</v>
      </c>
      <c r="K763" s="44" t="s">
        <v>307</v>
      </c>
      <c r="L763" s="32" t="s">
        <v>308</v>
      </c>
      <c r="M763" s="135" t="s">
        <v>1761</v>
      </c>
      <c r="N763" s="84"/>
    </row>
    <row r="764" spans="1:14" s="4" customFormat="1" ht="150" customHeight="1">
      <c r="A764" s="138" t="s">
        <v>1040</v>
      </c>
      <c r="B764" s="126" t="s">
        <v>1757</v>
      </c>
      <c r="C764" s="99" t="s">
        <v>1758</v>
      </c>
      <c r="D764" s="76">
        <v>1</v>
      </c>
      <c r="E764" s="129">
        <v>460</v>
      </c>
      <c r="F764" s="129">
        <v>490</v>
      </c>
      <c r="G764" s="130" t="s">
        <v>1748</v>
      </c>
      <c r="H764" s="133">
        <f t="shared" si="130"/>
        <v>0.55200000000000005</v>
      </c>
      <c r="I764" s="136" t="s">
        <v>1759</v>
      </c>
      <c r="J764" s="67" t="s">
        <v>1760</v>
      </c>
      <c r="K764" s="44" t="s">
        <v>307</v>
      </c>
      <c r="L764" s="32" t="s">
        <v>308</v>
      </c>
      <c r="M764" s="135" t="s">
        <v>1761</v>
      </c>
      <c r="N764" s="84"/>
    </row>
    <row r="765" spans="1:14" s="4" customFormat="1" ht="150" customHeight="1">
      <c r="A765" s="138" t="s">
        <v>782</v>
      </c>
      <c r="B765" s="126" t="s">
        <v>1762</v>
      </c>
      <c r="C765" s="99" t="s">
        <v>1763</v>
      </c>
      <c r="D765" s="76">
        <v>1</v>
      </c>
      <c r="E765" s="129">
        <v>540</v>
      </c>
      <c r="F765" s="129">
        <v>575</v>
      </c>
      <c r="G765" s="130" t="s">
        <v>1764</v>
      </c>
      <c r="H765" s="133">
        <f t="shared" ref="H765:H769" si="131">1.52*0.73*0.53</f>
        <v>0.58808800000000006</v>
      </c>
      <c r="I765" s="136" t="s">
        <v>1765</v>
      </c>
      <c r="J765" s="67" t="s">
        <v>1766</v>
      </c>
      <c r="K765" s="44" t="s">
        <v>307</v>
      </c>
      <c r="L765" s="32" t="s">
        <v>308</v>
      </c>
      <c r="M765" s="135" t="s">
        <v>1767</v>
      </c>
      <c r="N765" s="84"/>
    </row>
    <row r="766" spans="1:14" s="4" customFormat="1" ht="150" customHeight="1">
      <c r="A766" s="138" t="s">
        <v>782</v>
      </c>
      <c r="B766" s="126" t="s">
        <v>1762</v>
      </c>
      <c r="C766" s="99" t="s">
        <v>1763</v>
      </c>
      <c r="D766" s="76">
        <v>1</v>
      </c>
      <c r="E766" s="129">
        <v>540</v>
      </c>
      <c r="F766" s="129">
        <v>575</v>
      </c>
      <c r="G766" s="130" t="s">
        <v>1764</v>
      </c>
      <c r="H766" s="133">
        <f t="shared" si="131"/>
        <v>0.58808800000000006</v>
      </c>
      <c r="I766" s="136" t="s">
        <v>1765</v>
      </c>
      <c r="J766" s="67" t="s">
        <v>1766</v>
      </c>
      <c r="K766" s="44" t="s">
        <v>307</v>
      </c>
      <c r="L766" s="32" t="s">
        <v>308</v>
      </c>
      <c r="M766" s="135" t="s">
        <v>1767</v>
      </c>
      <c r="N766" s="84"/>
    </row>
    <row r="767" spans="1:14" s="4" customFormat="1" ht="150" customHeight="1">
      <c r="A767" s="138" t="s">
        <v>782</v>
      </c>
      <c r="B767" s="126" t="s">
        <v>1762</v>
      </c>
      <c r="C767" s="99" t="s">
        <v>1763</v>
      </c>
      <c r="D767" s="76">
        <v>1</v>
      </c>
      <c r="E767" s="129">
        <v>540</v>
      </c>
      <c r="F767" s="129">
        <v>575</v>
      </c>
      <c r="G767" s="130" t="s">
        <v>1764</v>
      </c>
      <c r="H767" s="133">
        <f t="shared" si="131"/>
        <v>0.58808800000000006</v>
      </c>
      <c r="I767" s="136" t="s">
        <v>1765</v>
      </c>
      <c r="J767" s="67" t="s">
        <v>1766</v>
      </c>
      <c r="K767" s="44" t="s">
        <v>307</v>
      </c>
      <c r="L767" s="32" t="s">
        <v>308</v>
      </c>
      <c r="M767" s="135" t="s">
        <v>1767</v>
      </c>
      <c r="N767" s="84"/>
    </row>
    <row r="768" spans="1:14" s="4" customFormat="1" ht="150" customHeight="1">
      <c r="A768" s="138" t="s">
        <v>782</v>
      </c>
      <c r="B768" s="126" t="s">
        <v>1768</v>
      </c>
      <c r="C768" s="99" t="s">
        <v>1769</v>
      </c>
      <c r="D768" s="76">
        <v>1</v>
      </c>
      <c r="E768" s="129">
        <v>595</v>
      </c>
      <c r="F768" s="129">
        <v>620</v>
      </c>
      <c r="G768" s="130" t="s">
        <v>1764</v>
      </c>
      <c r="H768" s="133">
        <f t="shared" si="131"/>
        <v>0.58808800000000006</v>
      </c>
      <c r="I768" s="136" t="s">
        <v>1765</v>
      </c>
      <c r="J768" s="67" t="s">
        <v>1766</v>
      </c>
      <c r="K768" s="44" t="s">
        <v>307</v>
      </c>
      <c r="L768" s="32" t="s">
        <v>308</v>
      </c>
      <c r="M768" s="135" t="s">
        <v>1767</v>
      </c>
      <c r="N768" s="84"/>
    </row>
    <row r="769" spans="1:14" s="4" customFormat="1" ht="150" customHeight="1">
      <c r="A769" s="138" t="s">
        <v>782</v>
      </c>
      <c r="B769" s="126" t="s">
        <v>1768</v>
      </c>
      <c r="C769" s="99" t="s">
        <v>1769</v>
      </c>
      <c r="D769" s="76">
        <v>1</v>
      </c>
      <c r="E769" s="129">
        <v>595</v>
      </c>
      <c r="F769" s="129">
        <v>620</v>
      </c>
      <c r="G769" s="130" t="s">
        <v>1764</v>
      </c>
      <c r="H769" s="133">
        <f t="shared" si="131"/>
        <v>0.58808800000000006</v>
      </c>
      <c r="I769" s="136" t="s">
        <v>1765</v>
      </c>
      <c r="J769" s="67" t="s">
        <v>1766</v>
      </c>
      <c r="K769" s="44" t="s">
        <v>307</v>
      </c>
      <c r="L769" s="32" t="s">
        <v>308</v>
      </c>
      <c r="M769" s="135" t="s">
        <v>1767</v>
      </c>
      <c r="N769" s="84"/>
    </row>
    <row r="770" spans="1:14" s="4" customFormat="1" ht="150" customHeight="1">
      <c r="A770" s="138" t="s">
        <v>1770</v>
      </c>
      <c r="B770" s="126" t="s">
        <v>1771</v>
      </c>
      <c r="C770" s="99" t="s">
        <v>515</v>
      </c>
      <c r="D770" s="76">
        <v>1</v>
      </c>
      <c r="E770" s="129">
        <v>610</v>
      </c>
      <c r="F770" s="129">
        <v>630</v>
      </c>
      <c r="G770" s="130" t="s">
        <v>1772</v>
      </c>
      <c r="H770" s="133">
        <f t="shared" ref="H770:H776" si="132">1.3*0.74*0.4</f>
        <v>0.38479999999999998</v>
      </c>
      <c r="I770" s="136" t="s">
        <v>1773</v>
      </c>
      <c r="J770" s="67" t="s">
        <v>1774</v>
      </c>
      <c r="K770" s="44" t="s">
        <v>307</v>
      </c>
      <c r="L770" s="32" t="s">
        <v>308</v>
      </c>
      <c r="M770" s="135" t="s">
        <v>1767</v>
      </c>
      <c r="N770" s="84"/>
    </row>
    <row r="771" spans="1:14" s="4" customFormat="1" ht="150" customHeight="1">
      <c r="A771" s="138" t="s">
        <v>1770</v>
      </c>
      <c r="B771" s="126" t="s">
        <v>1775</v>
      </c>
      <c r="C771" s="99" t="s">
        <v>515</v>
      </c>
      <c r="D771" s="76">
        <v>1</v>
      </c>
      <c r="E771" s="129">
        <v>645</v>
      </c>
      <c r="F771" s="129">
        <v>665</v>
      </c>
      <c r="G771" s="130" t="s">
        <v>1772</v>
      </c>
      <c r="H771" s="133">
        <f t="shared" si="132"/>
        <v>0.38479999999999998</v>
      </c>
      <c r="I771" s="136" t="s">
        <v>1773</v>
      </c>
      <c r="J771" s="67" t="s">
        <v>1776</v>
      </c>
      <c r="K771" s="44" t="s">
        <v>307</v>
      </c>
      <c r="L771" s="32" t="s">
        <v>308</v>
      </c>
      <c r="M771" s="135" t="s">
        <v>1767</v>
      </c>
      <c r="N771" s="84"/>
    </row>
    <row r="772" spans="1:14" s="4" customFormat="1" ht="150" customHeight="1">
      <c r="A772" s="138" t="s">
        <v>1770</v>
      </c>
      <c r="B772" s="126" t="s">
        <v>1777</v>
      </c>
      <c r="C772" s="99" t="s">
        <v>1778</v>
      </c>
      <c r="D772" s="76">
        <v>1</v>
      </c>
      <c r="E772" s="129">
        <v>735</v>
      </c>
      <c r="F772" s="129">
        <v>755</v>
      </c>
      <c r="G772" s="130" t="s">
        <v>1772</v>
      </c>
      <c r="H772" s="133">
        <f t="shared" si="132"/>
        <v>0.38479999999999998</v>
      </c>
      <c r="I772" s="136" t="s">
        <v>1773</v>
      </c>
      <c r="J772" s="67" t="s">
        <v>1776</v>
      </c>
      <c r="K772" s="44" t="s">
        <v>307</v>
      </c>
      <c r="L772" s="32" t="s">
        <v>308</v>
      </c>
      <c r="M772" s="135" t="s">
        <v>1767</v>
      </c>
      <c r="N772" s="84"/>
    </row>
    <row r="773" spans="1:14" s="4" customFormat="1" ht="150" customHeight="1">
      <c r="A773" s="138" t="s">
        <v>1770</v>
      </c>
      <c r="B773" s="126" t="s">
        <v>1777</v>
      </c>
      <c r="C773" s="99" t="s">
        <v>1778</v>
      </c>
      <c r="D773" s="76">
        <v>1</v>
      </c>
      <c r="E773" s="129">
        <v>735</v>
      </c>
      <c r="F773" s="129">
        <v>755</v>
      </c>
      <c r="G773" s="130" t="s">
        <v>1772</v>
      </c>
      <c r="H773" s="133">
        <f t="shared" si="132"/>
        <v>0.38479999999999998</v>
      </c>
      <c r="I773" s="136" t="s">
        <v>1773</v>
      </c>
      <c r="J773" s="67" t="s">
        <v>1776</v>
      </c>
      <c r="K773" s="44" t="s">
        <v>307</v>
      </c>
      <c r="L773" s="32" t="s">
        <v>308</v>
      </c>
      <c r="M773" s="135" t="s">
        <v>1767</v>
      </c>
      <c r="N773" s="84"/>
    </row>
    <row r="774" spans="1:14" s="4" customFormat="1" ht="150" customHeight="1">
      <c r="A774" s="138" t="s">
        <v>1770</v>
      </c>
      <c r="B774" s="126" t="s">
        <v>1777</v>
      </c>
      <c r="C774" s="99" t="s">
        <v>1778</v>
      </c>
      <c r="D774" s="76">
        <v>1</v>
      </c>
      <c r="E774" s="129">
        <v>735</v>
      </c>
      <c r="F774" s="129">
        <v>755</v>
      </c>
      <c r="G774" s="130" t="s">
        <v>1772</v>
      </c>
      <c r="H774" s="133">
        <f t="shared" si="132"/>
        <v>0.38479999999999998</v>
      </c>
      <c r="I774" s="136" t="s">
        <v>1773</v>
      </c>
      <c r="J774" s="67" t="s">
        <v>1776</v>
      </c>
      <c r="K774" s="44" t="s">
        <v>307</v>
      </c>
      <c r="L774" s="32" t="s">
        <v>308</v>
      </c>
      <c r="M774" s="135" t="s">
        <v>1767</v>
      </c>
      <c r="N774" s="84"/>
    </row>
    <row r="775" spans="1:14" s="4" customFormat="1" ht="150" customHeight="1">
      <c r="A775" s="138" t="s">
        <v>1770</v>
      </c>
      <c r="B775" s="126" t="s">
        <v>1777</v>
      </c>
      <c r="C775" s="99" t="s">
        <v>1778</v>
      </c>
      <c r="D775" s="76">
        <v>1</v>
      </c>
      <c r="E775" s="129">
        <v>735</v>
      </c>
      <c r="F775" s="129">
        <v>755</v>
      </c>
      <c r="G775" s="130" t="s">
        <v>1772</v>
      </c>
      <c r="H775" s="133">
        <f t="shared" si="132"/>
        <v>0.38479999999999998</v>
      </c>
      <c r="I775" s="136" t="s">
        <v>1773</v>
      </c>
      <c r="J775" s="67" t="s">
        <v>1776</v>
      </c>
      <c r="K775" s="44" t="s">
        <v>307</v>
      </c>
      <c r="L775" s="32" t="s">
        <v>308</v>
      </c>
      <c r="M775" s="135" t="s">
        <v>1767</v>
      </c>
      <c r="N775" s="84"/>
    </row>
    <row r="776" spans="1:14" s="4" customFormat="1" ht="150" customHeight="1">
      <c r="A776" s="138" t="s">
        <v>1770</v>
      </c>
      <c r="B776" s="126" t="s">
        <v>1777</v>
      </c>
      <c r="C776" s="99" t="s">
        <v>1778</v>
      </c>
      <c r="D776" s="76">
        <v>1</v>
      </c>
      <c r="E776" s="129">
        <v>735</v>
      </c>
      <c r="F776" s="129">
        <v>755</v>
      </c>
      <c r="G776" s="130" t="s">
        <v>1772</v>
      </c>
      <c r="H776" s="133">
        <f t="shared" si="132"/>
        <v>0.38479999999999998</v>
      </c>
      <c r="I776" s="136" t="s">
        <v>1773</v>
      </c>
      <c r="J776" s="67" t="s">
        <v>1776</v>
      </c>
      <c r="K776" s="44" t="s">
        <v>307</v>
      </c>
      <c r="L776" s="32" t="s">
        <v>308</v>
      </c>
      <c r="M776" s="135" t="s">
        <v>1767</v>
      </c>
      <c r="N776" s="84"/>
    </row>
    <row r="777" spans="1:14" s="4" customFormat="1" ht="150" customHeight="1">
      <c r="A777" s="138" t="s">
        <v>1770</v>
      </c>
      <c r="B777" s="126" t="s">
        <v>1779</v>
      </c>
      <c r="C777" s="99" t="s">
        <v>1780</v>
      </c>
      <c r="D777" s="76">
        <v>1</v>
      </c>
      <c r="E777" s="129">
        <v>550</v>
      </c>
      <c r="F777" s="129">
        <v>575</v>
      </c>
      <c r="G777" s="130" t="s">
        <v>1781</v>
      </c>
      <c r="H777" s="133">
        <f t="shared" ref="H777:H787" si="133">1.32*0.76*0.355</f>
        <v>0.35613600000000001</v>
      </c>
      <c r="I777" s="136" t="s">
        <v>1782</v>
      </c>
      <c r="J777" s="80" t="s">
        <v>1783</v>
      </c>
      <c r="K777" s="44" t="s">
        <v>307</v>
      </c>
      <c r="L777" s="32" t="s">
        <v>308</v>
      </c>
      <c r="M777" s="135" t="s">
        <v>1784</v>
      </c>
      <c r="N777" s="84"/>
    </row>
    <row r="778" spans="1:14" s="4" customFormat="1" ht="150" customHeight="1">
      <c r="A778" s="138" t="s">
        <v>1770</v>
      </c>
      <c r="B778" s="126" t="s">
        <v>1785</v>
      </c>
      <c r="C778" s="99" t="s">
        <v>1780</v>
      </c>
      <c r="D778" s="76">
        <v>1</v>
      </c>
      <c r="E778" s="129">
        <v>605</v>
      </c>
      <c r="F778" s="129">
        <v>630</v>
      </c>
      <c r="G778" s="130" t="s">
        <v>1781</v>
      </c>
      <c r="H778" s="133">
        <f t="shared" si="133"/>
        <v>0.35613600000000001</v>
      </c>
      <c r="I778" s="136" t="s">
        <v>1782</v>
      </c>
      <c r="J778" s="80" t="s">
        <v>1786</v>
      </c>
      <c r="K778" s="44" t="s">
        <v>307</v>
      </c>
      <c r="L778" s="32" t="s">
        <v>308</v>
      </c>
      <c r="M778" s="135" t="s">
        <v>1784</v>
      </c>
      <c r="N778" s="84"/>
    </row>
    <row r="779" spans="1:14" s="4" customFormat="1" ht="150" customHeight="1">
      <c r="A779" s="138" t="s">
        <v>1770</v>
      </c>
      <c r="B779" s="126" t="s">
        <v>1787</v>
      </c>
      <c r="C779" s="99" t="s">
        <v>1780</v>
      </c>
      <c r="D779" s="76">
        <v>1</v>
      </c>
      <c r="E779" s="129">
        <v>630</v>
      </c>
      <c r="F779" s="129">
        <v>655</v>
      </c>
      <c r="G779" s="130" t="s">
        <v>1781</v>
      </c>
      <c r="H779" s="133">
        <f t="shared" si="133"/>
        <v>0.35613600000000001</v>
      </c>
      <c r="I779" s="136" t="s">
        <v>1782</v>
      </c>
      <c r="J779" s="80" t="s">
        <v>1788</v>
      </c>
      <c r="K779" s="44" t="s">
        <v>307</v>
      </c>
      <c r="L779" s="32" t="s">
        <v>308</v>
      </c>
      <c r="M779" s="135" t="s">
        <v>1784</v>
      </c>
      <c r="N779" s="84"/>
    </row>
    <row r="780" spans="1:14" s="4" customFormat="1" ht="150" customHeight="1">
      <c r="A780" s="138" t="s">
        <v>1770</v>
      </c>
      <c r="B780" s="126" t="s">
        <v>1789</v>
      </c>
      <c r="C780" s="99" t="s">
        <v>1790</v>
      </c>
      <c r="D780" s="76">
        <v>1</v>
      </c>
      <c r="E780" s="129">
        <v>628</v>
      </c>
      <c r="F780" s="129">
        <v>653</v>
      </c>
      <c r="G780" s="130" t="s">
        <v>1781</v>
      </c>
      <c r="H780" s="133">
        <f t="shared" si="133"/>
        <v>0.35613600000000001</v>
      </c>
      <c r="I780" s="136" t="s">
        <v>1782</v>
      </c>
      <c r="J780" s="80" t="s">
        <v>1783</v>
      </c>
      <c r="K780" s="44" t="s">
        <v>307</v>
      </c>
      <c r="L780" s="32" t="s">
        <v>308</v>
      </c>
      <c r="M780" s="135" t="s">
        <v>1784</v>
      </c>
      <c r="N780" s="84"/>
    </row>
    <row r="781" spans="1:14" s="4" customFormat="1" ht="150" customHeight="1">
      <c r="A781" s="138" t="s">
        <v>1770</v>
      </c>
      <c r="B781" s="126" t="s">
        <v>1791</v>
      </c>
      <c r="C781" s="99" t="s">
        <v>1790</v>
      </c>
      <c r="D781" s="76">
        <v>1</v>
      </c>
      <c r="E781" s="129">
        <v>815</v>
      </c>
      <c r="F781" s="129">
        <v>840</v>
      </c>
      <c r="G781" s="130" t="s">
        <v>1781</v>
      </c>
      <c r="H781" s="133">
        <f t="shared" si="133"/>
        <v>0.35613600000000001</v>
      </c>
      <c r="I781" s="136" t="s">
        <v>1782</v>
      </c>
      <c r="J781" s="80" t="s">
        <v>1786</v>
      </c>
      <c r="K781" s="44" t="s">
        <v>307</v>
      </c>
      <c r="L781" s="32" t="s">
        <v>308</v>
      </c>
      <c r="M781" s="135" t="s">
        <v>1784</v>
      </c>
      <c r="N781" s="84"/>
    </row>
    <row r="782" spans="1:14" s="4" customFormat="1" ht="150" customHeight="1">
      <c r="A782" s="138" t="s">
        <v>1770</v>
      </c>
      <c r="B782" s="126" t="s">
        <v>1792</v>
      </c>
      <c r="C782" s="99" t="s">
        <v>1790</v>
      </c>
      <c r="D782" s="76">
        <v>1</v>
      </c>
      <c r="E782" s="129">
        <v>815</v>
      </c>
      <c r="F782" s="129">
        <v>840</v>
      </c>
      <c r="G782" s="130" t="s">
        <v>1781</v>
      </c>
      <c r="H782" s="133">
        <f t="shared" si="133"/>
        <v>0.35613600000000001</v>
      </c>
      <c r="I782" s="136" t="s">
        <v>1782</v>
      </c>
      <c r="J782" s="80" t="s">
        <v>1788</v>
      </c>
      <c r="K782" s="44" t="s">
        <v>307</v>
      </c>
      <c r="L782" s="32" t="s">
        <v>308</v>
      </c>
      <c r="M782" s="135" t="s">
        <v>1784</v>
      </c>
      <c r="N782" s="84"/>
    </row>
    <row r="783" spans="1:14" s="4" customFormat="1" ht="150" customHeight="1">
      <c r="A783" s="138" t="s">
        <v>1770</v>
      </c>
      <c r="B783" s="106" t="s">
        <v>1793</v>
      </c>
      <c r="C783" s="99" t="s">
        <v>1794</v>
      </c>
      <c r="D783" s="76">
        <v>1</v>
      </c>
      <c r="E783" s="77">
        <v>610</v>
      </c>
      <c r="F783" s="77">
        <v>630</v>
      </c>
      <c r="G783" s="140" t="s">
        <v>1795</v>
      </c>
      <c r="H783" s="141">
        <f t="shared" si="133"/>
        <v>0.35613600000000001</v>
      </c>
      <c r="I783" s="142" t="s">
        <v>1782</v>
      </c>
      <c r="J783" s="143" t="s">
        <v>1796</v>
      </c>
      <c r="K783" s="44" t="s">
        <v>307</v>
      </c>
      <c r="L783" s="32" t="s">
        <v>308</v>
      </c>
      <c r="M783" s="144" t="s">
        <v>1797</v>
      </c>
      <c r="N783" s="84"/>
    </row>
    <row r="784" spans="1:14" s="4" customFormat="1" ht="150" customHeight="1">
      <c r="A784" s="138" t="s">
        <v>1770</v>
      </c>
      <c r="B784" s="106" t="s">
        <v>1798</v>
      </c>
      <c r="C784" s="99" t="s">
        <v>1794</v>
      </c>
      <c r="D784" s="76">
        <v>1</v>
      </c>
      <c r="E784" s="77">
        <v>695</v>
      </c>
      <c r="F784" s="77">
        <v>715</v>
      </c>
      <c r="G784" s="140" t="s">
        <v>1795</v>
      </c>
      <c r="H784" s="141">
        <f t="shared" si="133"/>
        <v>0.35613600000000001</v>
      </c>
      <c r="I784" s="142" t="s">
        <v>1782</v>
      </c>
      <c r="J784" s="143" t="s">
        <v>1799</v>
      </c>
      <c r="K784" s="44" t="s">
        <v>307</v>
      </c>
      <c r="L784" s="32" t="s">
        <v>308</v>
      </c>
      <c r="M784" s="144" t="s">
        <v>1800</v>
      </c>
      <c r="N784" s="84"/>
    </row>
    <row r="785" spans="1:14" s="4" customFormat="1" ht="150" customHeight="1">
      <c r="A785" s="138" t="s">
        <v>1770</v>
      </c>
      <c r="B785" s="106" t="s">
        <v>1801</v>
      </c>
      <c r="C785" s="99" t="s">
        <v>1802</v>
      </c>
      <c r="D785" s="76">
        <v>1</v>
      </c>
      <c r="E785" s="77">
        <v>770</v>
      </c>
      <c r="F785" s="77">
        <v>790</v>
      </c>
      <c r="G785" s="140" t="s">
        <v>1795</v>
      </c>
      <c r="H785" s="141">
        <f t="shared" si="133"/>
        <v>0.35613600000000001</v>
      </c>
      <c r="I785" s="142" t="s">
        <v>1782</v>
      </c>
      <c r="J785" s="143" t="s">
        <v>1799</v>
      </c>
      <c r="K785" s="44" t="s">
        <v>307</v>
      </c>
      <c r="L785" s="32" t="s">
        <v>308</v>
      </c>
      <c r="M785" s="144" t="s">
        <v>1800</v>
      </c>
      <c r="N785" s="84"/>
    </row>
    <row r="786" spans="1:14" s="4" customFormat="1" ht="150" customHeight="1">
      <c r="A786" s="138" t="s">
        <v>1770</v>
      </c>
      <c r="B786" s="106" t="s">
        <v>1801</v>
      </c>
      <c r="C786" s="99" t="s">
        <v>1802</v>
      </c>
      <c r="D786" s="76">
        <v>1</v>
      </c>
      <c r="E786" s="77">
        <v>770</v>
      </c>
      <c r="F786" s="77">
        <v>790</v>
      </c>
      <c r="G786" s="140" t="s">
        <v>1795</v>
      </c>
      <c r="H786" s="141">
        <f t="shared" si="133"/>
        <v>0.35613600000000001</v>
      </c>
      <c r="I786" s="142" t="s">
        <v>1782</v>
      </c>
      <c r="J786" s="143" t="s">
        <v>1799</v>
      </c>
      <c r="K786" s="44" t="s">
        <v>307</v>
      </c>
      <c r="L786" s="32" t="s">
        <v>308</v>
      </c>
      <c r="M786" s="144" t="s">
        <v>1800</v>
      </c>
      <c r="N786" s="84"/>
    </row>
    <row r="787" spans="1:14" s="4" customFormat="1" ht="150" customHeight="1">
      <c r="A787" s="138" t="s">
        <v>1770</v>
      </c>
      <c r="B787" s="106" t="s">
        <v>1803</v>
      </c>
      <c r="C787" s="99" t="s">
        <v>1804</v>
      </c>
      <c r="D787" s="76">
        <v>1</v>
      </c>
      <c r="E787" s="77">
        <v>890</v>
      </c>
      <c r="F787" s="77">
        <v>905</v>
      </c>
      <c r="G787" s="140" t="s">
        <v>1805</v>
      </c>
      <c r="H787" s="141">
        <f>1.01*0.65*0.36</f>
        <v>0.23633999999999999</v>
      </c>
      <c r="I787" s="142" t="s">
        <v>1806</v>
      </c>
      <c r="J787" s="143" t="s">
        <v>1807</v>
      </c>
      <c r="K787" s="145" t="s">
        <v>307</v>
      </c>
      <c r="L787" s="32" t="s">
        <v>308</v>
      </c>
      <c r="M787" s="146"/>
      <c r="N787" s="84"/>
    </row>
    <row r="788" spans="1:14" s="4" customFormat="1" ht="150" customHeight="1">
      <c r="A788" s="138" t="s">
        <v>1770</v>
      </c>
      <c r="B788" s="106" t="s">
        <v>1803</v>
      </c>
      <c r="C788" s="99" t="s">
        <v>1111</v>
      </c>
      <c r="D788" s="76">
        <v>1</v>
      </c>
      <c r="E788" s="77">
        <v>930</v>
      </c>
      <c r="F788" s="77">
        <v>945</v>
      </c>
      <c r="G788" s="140" t="s">
        <v>1805</v>
      </c>
      <c r="H788" s="141">
        <f>1.01*0.65*0.36</f>
        <v>0.23633999999999999</v>
      </c>
      <c r="I788" s="142" t="s">
        <v>1806</v>
      </c>
      <c r="J788" s="143" t="s">
        <v>1807</v>
      </c>
      <c r="K788" s="145" t="s">
        <v>307</v>
      </c>
      <c r="L788" s="32" t="s">
        <v>308</v>
      </c>
      <c r="M788" s="146"/>
      <c r="N788" s="84"/>
    </row>
    <row r="789" spans="1:14" s="4" customFormat="1" ht="150" customHeight="1">
      <c r="A789" s="138" t="s">
        <v>1770</v>
      </c>
      <c r="B789" s="106" t="s">
        <v>1803</v>
      </c>
      <c r="C789" s="99" t="s">
        <v>1111</v>
      </c>
      <c r="D789" s="76">
        <v>1</v>
      </c>
      <c r="E789" s="77">
        <v>930</v>
      </c>
      <c r="F789" s="77">
        <v>945</v>
      </c>
      <c r="G789" s="140" t="s">
        <v>1805</v>
      </c>
      <c r="H789" s="141">
        <f>1.01*0.65*0.36</f>
        <v>0.23633999999999999</v>
      </c>
      <c r="I789" s="142" t="s">
        <v>1806</v>
      </c>
      <c r="J789" s="143" t="s">
        <v>1807</v>
      </c>
      <c r="K789" s="145" t="s">
        <v>307</v>
      </c>
      <c r="L789" s="32" t="s">
        <v>308</v>
      </c>
      <c r="M789" s="146"/>
      <c r="N789" s="84"/>
    </row>
    <row r="790" spans="1:14" s="4" customFormat="1" ht="150" customHeight="1">
      <c r="A790" s="138" t="s">
        <v>1808</v>
      </c>
      <c r="B790" s="126" t="s">
        <v>1809</v>
      </c>
      <c r="C790" s="99" t="s">
        <v>1810</v>
      </c>
      <c r="D790" s="76">
        <v>1</v>
      </c>
      <c r="E790" s="129">
        <v>578</v>
      </c>
      <c r="F790" s="129">
        <v>598</v>
      </c>
      <c r="G790" s="130" t="s">
        <v>1811</v>
      </c>
      <c r="H790" s="133">
        <f t="shared" ref="H790:H792" si="134">1.17*0.64*0.51</f>
        <v>0.38188800000000001</v>
      </c>
      <c r="I790" s="136" t="s">
        <v>1812</v>
      </c>
      <c r="J790" s="67" t="s">
        <v>1813</v>
      </c>
      <c r="K790" s="44" t="s">
        <v>307</v>
      </c>
      <c r="L790" s="32" t="s">
        <v>308</v>
      </c>
      <c r="M790" s="135" t="s">
        <v>1814</v>
      </c>
      <c r="N790" s="84" t="s">
        <v>1815</v>
      </c>
    </row>
    <row r="791" spans="1:14" s="4" customFormat="1" ht="150" customHeight="1">
      <c r="A791" s="138" t="s">
        <v>1808</v>
      </c>
      <c r="B791" s="126" t="s">
        <v>1816</v>
      </c>
      <c r="C791" s="99" t="s">
        <v>1810</v>
      </c>
      <c r="D791" s="76">
        <v>1</v>
      </c>
      <c r="E791" s="129">
        <v>628</v>
      </c>
      <c r="F791" s="129">
        <v>648</v>
      </c>
      <c r="G791" s="130" t="s">
        <v>1811</v>
      </c>
      <c r="H791" s="133">
        <f t="shared" si="134"/>
        <v>0.38188800000000001</v>
      </c>
      <c r="I791" s="136" t="s">
        <v>1812</v>
      </c>
      <c r="J791" s="67" t="s">
        <v>1813</v>
      </c>
      <c r="K791" s="44" t="s">
        <v>307</v>
      </c>
      <c r="L791" s="32" t="s">
        <v>308</v>
      </c>
      <c r="M791" s="135" t="s">
        <v>1814</v>
      </c>
      <c r="N791" s="84" t="s">
        <v>1815</v>
      </c>
    </row>
    <row r="792" spans="1:14" s="4" customFormat="1" ht="150" customHeight="1">
      <c r="A792" s="138" t="s">
        <v>1808</v>
      </c>
      <c r="B792" s="126" t="s">
        <v>1817</v>
      </c>
      <c r="C792" s="99" t="s">
        <v>1810</v>
      </c>
      <c r="D792" s="76">
        <v>1</v>
      </c>
      <c r="E792" s="129">
        <v>628</v>
      </c>
      <c r="F792" s="129">
        <v>648</v>
      </c>
      <c r="G792" s="130" t="s">
        <v>1811</v>
      </c>
      <c r="H792" s="133">
        <f t="shared" si="134"/>
        <v>0.38188800000000001</v>
      </c>
      <c r="I792" s="136" t="s">
        <v>1812</v>
      </c>
      <c r="J792" s="67" t="s">
        <v>1813</v>
      </c>
      <c r="K792" s="44" t="s">
        <v>307</v>
      </c>
      <c r="L792" s="32" t="s">
        <v>308</v>
      </c>
      <c r="M792" s="135" t="s">
        <v>1814</v>
      </c>
      <c r="N792" s="84" t="s">
        <v>1815</v>
      </c>
    </row>
    <row r="793" spans="1:14" s="4" customFormat="1" ht="150" customHeight="1">
      <c r="A793" s="138" t="s">
        <v>1808</v>
      </c>
      <c r="B793" s="126" t="s">
        <v>1818</v>
      </c>
      <c r="C793" s="99" t="s">
        <v>1819</v>
      </c>
      <c r="D793" s="76">
        <v>1</v>
      </c>
      <c r="E793" s="129">
        <v>540</v>
      </c>
      <c r="F793" s="129">
        <v>570</v>
      </c>
      <c r="G793" s="130" t="s">
        <v>1820</v>
      </c>
      <c r="H793" s="133">
        <f t="shared" ref="H793:H795" si="135">1.29*0.74*0.46</f>
        <v>0.43911600000000001</v>
      </c>
      <c r="I793" s="136" t="s">
        <v>1821</v>
      </c>
      <c r="J793" s="67" t="s">
        <v>1822</v>
      </c>
      <c r="K793" s="44" t="s">
        <v>307</v>
      </c>
      <c r="L793" s="32" t="s">
        <v>308</v>
      </c>
      <c r="M793" s="135" t="s">
        <v>1823</v>
      </c>
      <c r="N793" s="84" t="s">
        <v>1815</v>
      </c>
    </row>
    <row r="794" spans="1:14" s="4" customFormat="1" ht="150" customHeight="1">
      <c r="A794" s="138" t="s">
        <v>1808</v>
      </c>
      <c r="B794" s="126" t="s">
        <v>1818</v>
      </c>
      <c r="C794" s="99" t="s">
        <v>1819</v>
      </c>
      <c r="D794" s="76">
        <v>1</v>
      </c>
      <c r="E794" s="129">
        <v>540</v>
      </c>
      <c r="F794" s="129">
        <v>570</v>
      </c>
      <c r="G794" s="130" t="s">
        <v>1820</v>
      </c>
      <c r="H794" s="133">
        <f t="shared" si="135"/>
        <v>0.43911600000000001</v>
      </c>
      <c r="I794" s="136" t="s">
        <v>1821</v>
      </c>
      <c r="J794" s="67" t="s">
        <v>1822</v>
      </c>
      <c r="K794" s="44" t="s">
        <v>307</v>
      </c>
      <c r="L794" s="32" t="s">
        <v>308</v>
      </c>
      <c r="M794" s="135" t="s">
        <v>1823</v>
      </c>
      <c r="N794" s="84" t="s">
        <v>1815</v>
      </c>
    </row>
    <row r="795" spans="1:14" s="4" customFormat="1" ht="150" customHeight="1">
      <c r="A795" s="138" t="s">
        <v>1808</v>
      </c>
      <c r="B795" s="126" t="s">
        <v>1818</v>
      </c>
      <c r="C795" s="99" t="s">
        <v>1819</v>
      </c>
      <c r="D795" s="76">
        <v>1</v>
      </c>
      <c r="E795" s="129">
        <v>540</v>
      </c>
      <c r="F795" s="129">
        <v>570</v>
      </c>
      <c r="G795" s="130" t="s">
        <v>1820</v>
      </c>
      <c r="H795" s="133">
        <f t="shared" si="135"/>
        <v>0.43911600000000001</v>
      </c>
      <c r="I795" s="136" t="s">
        <v>1821</v>
      </c>
      <c r="J795" s="67" t="s">
        <v>1822</v>
      </c>
      <c r="K795" s="44" t="s">
        <v>307</v>
      </c>
      <c r="L795" s="32" t="s">
        <v>308</v>
      </c>
      <c r="M795" s="135" t="s">
        <v>1823</v>
      </c>
      <c r="N795" s="84" t="s">
        <v>1815</v>
      </c>
    </row>
    <row r="796" spans="1:14" s="4" customFormat="1" ht="150" customHeight="1">
      <c r="A796" s="138" t="s">
        <v>1808</v>
      </c>
      <c r="B796" s="126" t="s">
        <v>1824</v>
      </c>
      <c r="C796" s="99" t="s">
        <v>1825</v>
      </c>
      <c r="D796" s="76">
        <v>1</v>
      </c>
      <c r="E796" s="129">
        <v>470</v>
      </c>
      <c r="F796" s="129">
        <v>490</v>
      </c>
      <c r="G796" s="130" t="s">
        <v>1826</v>
      </c>
      <c r="H796" s="133">
        <f t="shared" ref="H796:H798" si="136">1.2*0.62*0.46</f>
        <v>0.34223999999999999</v>
      </c>
      <c r="I796" s="136" t="s">
        <v>1827</v>
      </c>
      <c r="J796" s="67" t="s">
        <v>1828</v>
      </c>
      <c r="K796" s="44" t="s">
        <v>307</v>
      </c>
      <c r="L796" s="32" t="s">
        <v>308</v>
      </c>
      <c r="M796" s="135" t="s">
        <v>1829</v>
      </c>
      <c r="N796" s="84" t="s">
        <v>1815</v>
      </c>
    </row>
    <row r="797" spans="1:14" s="4" customFormat="1" ht="150" customHeight="1">
      <c r="A797" s="138" t="s">
        <v>1808</v>
      </c>
      <c r="B797" s="126" t="s">
        <v>1824</v>
      </c>
      <c r="C797" s="99" t="s">
        <v>1825</v>
      </c>
      <c r="D797" s="76">
        <v>1</v>
      </c>
      <c r="E797" s="129">
        <v>470</v>
      </c>
      <c r="F797" s="129">
        <v>490</v>
      </c>
      <c r="G797" s="130" t="s">
        <v>1826</v>
      </c>
      <c r="H797" s="133">
        <f t="shared" si="136"/>
        <v>0.34223999999999999</v>
      </c>
      <c r="I797" s="136" t="s">
        <v>1827</v>
      </c>
      <c r="J797" s="67" t="s">
        <v>1828</v>
      </c>
      <c r="K797" s="44" t="s">
        <v>307</v>
      </c>
      <c r="L797" s="32" t="s">
        <v>308</v>
      </c>
      <c r="M797" s="135" t="s">
        <v>1829</v>
      </c>
      <c r="N797" s="84" t="s">
        <v>1815</v>
      </c>
    </row>
    <row r="798" spans="1:14" s="4" customFormat="1" ht="150" customHeight="1">
      <c r="A798" s="138" t="s">
        <v>1808</v>
      </c>
      <c r="B798" s="126" t="s">
        <v>1824</v>
      </c>
      <c r="C798" s="99" t="s">
        <v>1825</v>
      </c>
      <c r="D798" s="76">
        <v>1</v>
      </c>
      <c r="E798" s="129">
        <v>470</v>
      </c>
      <c r="F798" s="129">
        <v>490</v>
      </c>
      <c r="G798" s="130" t="s">
        <v>1826</v>
      </c>
      <c r="H798" s="133">
        <f t="shared" si="136"/>
        <v>0.34223999999999999</v>
      </c>
      <c r="I798" s="136" t="s">
        <v>1827</v>
      </c>
      <c r="J798" s="67" t="s">
        <v>1828</v>
      </c>
      <c r="K798" s="44" t="s">
        <v>307</v>
      </c>
      <c r="L798" s="32" t="s">
        <v>308</v>
      </c>
      <c r="M798" s="135" t="s">
        <v>1829</v>
      </c>
      <c r="N798" s="84" t="s">
        <v>1815</v>
      </c>
    </row>
    <row r="799" spans="1:14" s="4" customFormat="1" ht="150" customHeight="1">
      <c r="A799" s="138" t="s">
        <v>1808</v>
      </c>
      <c r="B799" s="126" t="s">
        <v>1830</v>
      </c>
      <c r="C799" s="99" t="s">
        <v>1831</v>
      </c>
      <c r="D799" s="76">
        <v>1</v>
      </c>
      <c r="E799" s="129">
        <v>570</v>
      </c>
      <c r="F799" s="129">
        <v>600</v>
      </c>
      <c r="G799" s="130" t="s">
        <v>1832</v>
      </c>
      <c r="H799" s="133">
        <f t="shared" ref="H799:H803" si="137">1.25*0.75*0.53</f>
        <v>0.49687500000000001</v>
      </c>
      <c r="I799" s="136" t="s">
        <v>1833</v>
      </c>
      <c r="J799" s="67" t="s">
        <v>1822</v>
      </c>
      <c r="K799" s="44" t="s">
        <v>307</v>
      </c>
      <c r="L799" s="32" t="s">
        <v>308</v>
      </c>
      <c r="M799" s="135" t="s">
        <v>1834</v>
      </c>
      <c r="N799" s="84" t="s">
        <v>1815</v>
      </c>
    </row>
    <row r="800" spans="1:14" s="4" customFormat="1" ht="150" customHeight="1">
      <c r="A800" s="138" t="s">
        <v>1808</v>
      </c>
      <c r="B800" s="126" t="s">
        <v>1830</v>
      </c>
      <c r="C800" s="99" t="s">
        <v>1831</v>
      </c>
      <c r="D800" s="76">
        <v>1</v>
      </c>
      <c r="E800" s="129">
        <v>570</v>
      </c>
      <c r="F800" s="129">
        <v>600</v>
      </c>
      <c r="G800" s="130" t="s">
        <v>1832</v>
      </c>
      <c r="H800" s="133">
        <f t="shared" si="137"/>
        <v>0.49687500000000001</v>
      </c>
      <c r="I800" s="136" t="s">
        <v>1833</v>
      </c>
      <c r="J800" s="67" t="s">
        <v>1822</v>
      </c>
      <c r="K800" s="44" t="s">
        <v>307</v>
      </c>
      <c r="L800" s="32" t="s">
        <v>308</v>
      </c>
      <c r="M800" s="135" t="s">
        <v>1834</v>
      </c>
      <c r="N800" s="84" t="s">
        <v>1815</v>
      </c>
    </row>
    <row r="801" spans="1:14" s="4" customFormat="1" ht="150" customHeight="1">
      <c r="A801" s="138" t="s">
        <v>1808</v>
      </c>
      <c r="B801" s="126" t="s">
        <v>1830</v>
      </c>
      <c r="C801" s="99" t="s">
        <v>1831</v>
      </c>
      <c r="D801" s="76">
        <v>1</v>
      </c>
      <c r="E801" s="129">
        <v>570</v>
      </c>
      <c r="F801" s="129">
        <v>600</v>
      </c>
      <c r="G801" s="130" t="s">
        <v>1832</v>
      </c>
      <c r="H801" s="133">
        <f t="shared" si="137"/>
        <v>0.49687500000000001</v>
      </c>
      <c r="I801" s="136" t="s">
        <v>1833</v>
      </c>
      <c r="J801" s="67" t="s">
        <v>1822</v>
      </c>
      <c r="K801" s="44" t="s">
        <v>307</v>
      </c>
      <c r="L801" s="32" t="s">
        <v>308</v>
      </c>
      <c r="M801" s="135" t="s">
        <v>1834</v>
      </c>
      <c r="N801" s="84" t="s">
        <v>1815</v>
      </c>
    </row>
    <row r="802" spans="1:14" s="4" customFormat="1" ht="150" customHeight="1">
      <c r="A802" s="138" t="s">
        <v>1808</v>
      </c>
      <c r="B802" s="126" t="s">
        <v>1830</v>
      </c>
      <c r="C802" s="99" t="s">
        <v>1831</v>
      </c>
      <c r="D802" s="76">
        <v>1</v>
      </c>
      <c r="E802" s="129">
        <v>570</v>
      </c>
      <c r="F802" s="129">
        <v>600</v>
      </c>
      <c r="G802" s="130" t="s">
        <v>1832</v>
      </c>
      <c r="H802" s="133">
        <f t="shared" si="137"/>
        <v>0.49687500000000001</v>
      </c>
      <c r="I802" s="136" t="s">
        <v>1833</v>
      </c>
      <c r="J802" s="67" t="s">
        <v>1822</v>
      </c>
      <c r="K802" s="44" t="s">
        <v>307</v>
      </c>
      <c r="L802" s="32" t="s">
        <v>308</v>
      </c>
      <c r="M802" s="135" t="s">
        <v>1834</v>
      </c>
      <c r="N802" s="84" t="s">
        <v>1815</v>
      </c>
    </row>
    <row r="803" spans="1:14" s="4" customFormat="1" ht="150" customHeight="1">
      <c r="A803" s="138" t="s">
        <v>1808</v>
      </c>
      <c r="B803" s="126" t="s">
        <v>1830</v>
      </c>
      <c r="C803" s="99" t="s">
        <v>1831</v>
      </c>
      <c r="D803" s="76">
        <v>1</v>
      </c>
      <c r="E803" s="129">
        <v>570</v>
      </c>
      <c r="F803" s="129">
        <v>600</v>
      </c>
      <c r="G803" s="130" t="s">
        <v>1832</v>
      </c>
      <c r="H803" s="133">
        <f t="shared" si="137"/>
        <v>0.49687500000000001</v>
      </c>
      <c r="I803" s="136" t="s">
        <v>1833</v>
      </c>
      <c r="J803" s="67" t="s">
        <v>1822</v>
      </c>
      <c r="K803" s="44" t="s">
        <v>307</v>
      </c>
      <c r="L803" s="32" t="s">
        <v>308</v>
      </c>
      <c r="M803" s="135" t="s">
        <v>1834</v>
      </c>
      <c r="N803" s="84" t="s">
        <v>1815</v>
      </c>
    </row>
    <row r="804" spans="1:14" s="4" customFormat="1" ht="150" customHeight="1">
      <c r="A804" s="138" t="s">
        <v>1808</v>
      </c>
      <c r="B804" s="126" t="s">
        <v>1835</v>
      </c>
      <c r="C804" s="99" t="s">
        <v>1836</v>
      </c>
      <c r="D804" s="76">
        <v>1</v>
      </c>
      <c r="E804" s="129">
        <v>440</v>
      </c>
      <c r="F804" s="129">
        <v>460</v>
      </c>
      <c r="G804" s="130" t="s">
        <v>1837</v>
      </c>
      <c r="H804" s="133">
        <f t="shared" ref="H804:H807" si="138">1.18*0.64*0.46</f>
        <v>0.34739199999999998</v>
      </c>
      <c r="I804" s="136" t="s">
        <v>1838</v>
      </c>
      <c r="J804" s="67" t="s">
        <v>1839</v>
      </c>
      <c r="K804" s="44" t="s">
        <v>307</v>
      </c>
      <c r="L804" s="32" t="s">
        <v>308</v>
      </c>
      <c r="M804" s="135" t="s">
        <v>1840</v>
      </c>
      <c r="N804" s="84" t="s">
        <v>1815</v>
      </c>
    </row>
    <row r="805" spans="1:14" s="4" customFormat="1" ht="150" customHeight="1">
      <c r="A805" s="138" t="s">
        <v>1808</v>
      </c>
      <c r="B805" s="126" t="s">
        <v>1835</v>
      </c>
      <c r="C805" s="99" t="s">
        <v>1836</v>
      </c>
      <c r="D805" s="76">
        <v>1</v>
      </c>
      <c r="E805" s="129">
        <v>440</v>
      </c>
      <c r="F805" s="129">
        <v>460</v>
      </c>
      <c r="G805" s="130" t="s">
        <v>1837</v>
      </c>
      <c r="H805" s="133">
        <f t="shared" si="138"/>
        <v>0.34739199999999998</v>
      </c>
      <c r="I805" s="136" t="s">
        <v>1838</v>
      </c>
      <c r="J805" s="67" t="s">
        <v>1839</v>
      </c>
      <c r="K805" s="44" t="s">
        <v>307</v>
      </c>
      <c r="L805" s="32" t="s">
        <v>308</v>
      </c>
      <c r="M805" s="135" t="s">
        <v>1840</v>
      </c>
      <c r="N805" s="84" t="s">
        <v>1815</v>
      </c>
    </row>
    <row r="806" spans="1:14" s="4" customFormat="1" ht="150" customHeight="1">
      <c r="A806" s="138" t="s">
        <v>1808</v>
      </c>
      <c r="B806" s="126" t="s">
        <v>1835</v>
      </c>
      <c r="C806" s="99" t="s">
        <v>1836</v>
      </c>
      <c r="D806" s="76">
        <v>1</v>
      </c>
      <c r="E806" s="129">
        <v>440</v>
      </c>
      <c r="F806" s="129">
        <v>460</v>
      </c>
      <c r="G806" s="130" t="s">
        <v>1837</v>
      </c>
      <c r="H806" s="133">
        <f t="shared" si="138"/>
        <v>0.34739199999999998</v>
      </c>
      <c r="I806" s="136" t="s">
        <v>1838</v>
      </c>
      <c r="J806" s="67" t="s">
        <v>1839</v>
      </c>
      <c r="K806" s="44" t="s">
        <v>307</v>
      </c>
      <c r="L806" s="32" t="s">
        <v>308</v>
      </c>
      <c r="M806" s="135" t="s">
        <v>1840</v>
      </c>
      <c r="N806" s="84" t="s">
        <v>1815</v>
      </c>
    </row>
    <row r="807" spans="1:14" s="4" customFormat="1" ht="150" customHeight="1">
      <c r="A807" s="138" t="s">
        <v>1808</v>
      </c>
      <c r="B807" s="126" t="s">
        <v>1835</v>
      </c>
      <c r="C807" s="99" t="s">
        <v>1836</v>
      </c>
      <c r="D807" s="76">
        <v>1</v>
      </c>
      <c r="E807" s="129">
        <v>440</v>
      </c>
      <c r="F807" s="129">
        <v>460</v>
      </c>
      <c r="G807" s="130" t="s">
        <v>1837</v>
      </c>
      <c r="H807" s="133">
        <f t="shared" si="138"/>
        <v>0.34739199999999998</v>
      </c>
      <c r="I807" s="136" t="s">
        <v>1838</v>
      </c>
      <c r="J807" s="67" t="s">
        <v>1839</v>
      </c>
      <c r="K807" s="44" t="s">
        <v>307</v>
      </c>
      <c r="L807" s="32" t="s">
        <v>308</v>
      </c>
      <c r="M807" s="135" t="s">
        <v>1840</v>
      </c>
      <c r="N807" s="84" t="s">
        <v>1815</v>
      </c>
    </row>
    <row r="808" spans="1:14" s="4" customFormat="1" ht="150" customHeight="1">
      <c r="A808" s="138" t="s">
        <v>1808</v>
      </c>
      <c r="B808" s="126" t="s">
        <v>1841</v>
      </c>
      <c r="C808" s="99" t="s">
        <v>1842</v>
      </c>
      <c r="D808" s="76">
        <v>1</v>
      </c>
      <c r="E808" s="129">
        <v>418</v>
      </c>
      <c r="F808" s="129">
        <v>438</v>
      </c>
      <c r="G808" s="130" t="s">
        <v>1843</v>
      </c>
      <c r="H808" s="133">
        <f t="shared" ref="H808:H811" si="139">1.1*0.61*0.51</f>
        <v>0.34221000000000001</v>
      </c>
      <c r="I808" s="136" t="s">
        <v>1844</v>
      </c>
      <c r="J808" s="67" t="s">
        <v>1845</v>
      </c>
      <c r="K808" s="44" t="s">
        <v>307</v>
      </c>
      <c r="L808" s="32" t="s">
        <v>308</v>
      </c>
      <c r="M808" s="135" t="s">
        <v>1846</v>
      </c>
      <c r="N808" s="84" t="s">
        <v>1815</v>
      </c>
    </row>
    <row r="809" spans="1:14" s="4" customFormat="1" ht="150" customHeight="1">
      <c r="A809" s="138" t="s">
        <v>1808</v>
      </c>
      <c r="B809" s="126" t="s">
        <v>1841</v>
      </c>
      <c r="C809" s="99" t="s">
        <v>1842</v>
      </c>
      <c r="D809" s="76">
        <v>1</v>
      </c>
      <c r="E809" s="129">
        <v>418</v>
      </c>
      <c r="F809" s="129">
        <v>438</v>
      </c>
      <c r="G809" s="130" t="s">
        <v>1843</v>
      </c>
      <c r="H809" s="133">
        <f t="shared" si="139"/>
        <v>0.34221000000000001</v>
      </c>
      <c r="I809" s="136" t="s">
        <v>1844</v>
      </c>
      <c r="J809" s="67" t="s">
        <v>1845</v>
      </c>
      <c r="K809" s="44" t="s">
        <v>307</v>
      </c>
      <c r="L809" s="32" t="s">
        <v>308</v>
      </c>
      <c r="M809" s="135" t="s">
        <v>1846</v>
      </c>
      <c r="N809" s="84" t="s">
        <v>1815</v>
      </c>
    </row>
    <row r="810" spans="1:14" s="4" customFormat="1" ht="150" customHeight="1">
      <c r="A810" s="138" t="s">
        <v>1808</v>
      </c>
      <c r="B810" s="126" t="s">
        <v>1841</v>
      </c>
      <c r="C810" s="99" t="s">
        <v>1847</v>
      </c>
      <c r="D810" s="76">
        <v>1</v>
      </c>
      <c r="E810" s="129">
        <v>498</v>
      </c>
      <c r="F810" s="129">
        <v>518</v>
      </c>
      <c r="G810" s="130" t="s">
        <v>1843</v>
      </c>
      <c r="H810" s="133">
        <f t="shared" si="139"/>
        <v>0.34221000000000001</v>
      </c>
      <c r="I810" s="136" t="s">
        <v>1844</v>
      </c>
      <c r="J810" s="67" t="s">
        <v>1845</v>
      </c>
      <c r="K810" s="44" t="s">
        <v>307</v>
      </c>
      <c r="L810" s="32" t="s">
        <v>308</v>
      </c>
      <c r="M810" s="135" t="s">
        <v>1846</v>
      </c>
      <c r="N810" s="84" t="s">
        <v>1815</v>
      </c>
    </row>
    <row r="811" spans="1:14" s="4" customFormat="1" ht="150" customHeight="1">
      <c r="A811" s="138" t="s">
        <v>1808</v>
      </c>
      <c r="B811" s="126" t="s">
        <v>1841</v>
      </c>
      <c r="C811" s="99" t="s">
        <v>1847</v>
      </c>
      <c r="D811" s="76">
        <v>1</v>
      </c>
      <c r="E811" s="129">
        <v>498</v>
      </c>
      <c r="F811" s="129">
        <v>518</v>
      </c>
      <c r="G811" s="130" t="s">
        <v>1843</v>
      </c>
      <c r="H811" s="133">
        <f t="shared" si="139"/>
        <v>0.34221000000000001</v>
      </c>
      <c r="I811" s="136" t="s">
        <v>1844</v>
      </c>
      <c r="J811" s="67" t="s">
        <v>1845</v>
      </c>
      <c r="K811" s="44" t="s">
        <v>307</v>
      </c>
      <c r="L811" s="32" t="s">
        <v>308</v>
      </c>
      <c r="M811" s="135" t="s">
        <v>1846</v>
      </c>
      <c r="N811" s="84" t="s">
        <v>1815</v>
      </c>
    </row>
    <row r="812" spans="1:14" s="4" customFormat="1" ht="150" customHeight="1">
      <c r="A812" s="138" t="s">
        <v>1808</v>
      </c>
      <c r="B812" s="126" t="s">
        <v>1848</v>
      </c>
      <c r="C812" s="99" t="s">
        <v>1849</v>
      </c>
      <c r="D812" s="76">
        <v>1</v>
      </c>
      <c r="E812" s="129">
        <v>580</v>
      </c>
      <c r="F812" s="129">
        <v>610</v>
      </c>
      <c r="G812" s="130" t="s">
        <v>1850</v>
      </c>
      <c r="H812" s="133">
        <f t="shared" ref="H812:H815" si="140">1.25*0.75*0.53</f>
        <v>0.49687500000000001</v>
      </c>
      <c r="I812" s="136" t="s">
        <v>1851</v>
      </c>
      <c r="J812" s="67" t="s">
        <v>1822</v>
      </c>
      <c r="K812" s="44" t="s">
        <v>307</v>
      </c>
      <c r="L812" s="32" t="s">
        <v>308</v>
      </c>
      <c r="M812" s="135" t="s">
        <v>1834</v>
      </c>
      <c r="N812" s="84" t="s">
        <v>1815</v>
      </c>
    </row>
    <row r="813" spans="1:14" s="4" customFormat="1" ht="150" customHeight="1">
      <c r="A813" s="138" t="s">
        <v>1808</v>
      </c>
      <c r="B813" s="126" t="s">
        <v>1848</v>
      </c>
      <c r="C813" s="99" t="s">
        <v>1849</v>
      </c>
      <c r="D813" s="76">
        <v>1</v>
      </c>
      <c r="E813" s="129">
        <v>580</v>
      </c>
      <c r="F813" s="129">
        <v>610</v>
      </c>
      <c r="G813" s="130" t="s">
        <v>1850</v>
      </c>
      <c r="H813" s="133">
        <f t="shared" si="140"/>
        <v>0.49687500000000001</v>
      </c>
      <c r="I813" s="136" t="s">
        <v>1851</v>
      </c>
      <c r="J813" s="67" t="s">
        <v>1822</v>
      </c>
      <c r="K813" s="44" t="s">
        <v>307</v>
      </c>
      <c r="L813" s="32" t="s">
        <v>308</v>
      </c>
      <c r="M813" s="135" t="s">
        <v>1834</v>
      </c>
      <c r="N813" s="84" t="s">
        <v>1815</v>
      </c>
    </row>
    <row r="814" spans="1:14" s="4" customFormat="1" ht="150" customHeight="1">
      <c r="A814" s="138" t="s">
        <v>1808</v>
      </c>
      <c r="B814" s="126" t="s">
        <v>1848</v>
      </c>
      <c r="C814" s="99" t="s">
        <v>1849</v>
      </c>
      <c r="D814" s="76">
        <v>1</v>
      </c>
      <c r="E814" s="129">
        <v>580</v>
      </c>
      <c r="F814" s="129">
        <v>610</v>
      </c>
      <c r="G814" s="130" t="s">
        <v>1850</v>
      </c>
      <c r="H814" s="133">
        <f t="shared" si="140"/>
        <v>0.49687500000000001</v>
      </c>
      <c r="I814" s="136" t="s">
        <v>1851</v>
      </c>
      <c r="J814" s="67" t="s">
        <v>1822</v>
      </c>
      <c r="K814" s="44" t="s">
        <v>307</v>
      </c>
      <c r="L814" s="32" t="s">
        <v>308</v>
      </c>
      <c r="M814" s="135" t="s">
        <v>1834</v>
      </c>
      <c r="N814" s="84" t="s">
        <v>1815</v>
      </c>
    </row>
    <row r="815" spans="1:14" s="4" customFormat="1" ht="150" customHeight="1">
      <c r="A815" s="138" t="s">
        <v>1808</v>
      </c>
      <c r="B815" s="126" t="s">
        <v>1848</v>
      </c>
      <c r="C815" s="99" t="s">
        <v>1849</v>
      </c>
      <c r="D815" s="76">
        <v>1</v>
      </c>
      <c r="E815" s="129">
        <v>580</v>
      </c>
      <c r="F815" s="129">
        <v>610</v>
      </c>
      <c r="G815" s="130" t="s">
        <v>1850</v>
      </c>
      <c r="H815" s="133">
        <f t="shared" si="140"/>
        <v>0.49687500000000001</v>
      </c>
      <c r="I815" s="136" t="s">
        <v>1851</v>
      </c>
      <c r="J815" s="67" t="s">
        <v>1822</v>
      </c>
      <c r="K815" s="44" t="s">
        <v>307</v>
      </c>
      <c r="L815" s="32" t="s">
        <v>308</v>
      </c>
      <c r="M815" s="135" t="s">
        <v>1834</v>
      </c>
      <c r="N815" s="84" t="s">
        <v>1815</v>
      </c>
    </row>
    <row r="816" spans="1:14" s="4" customFormat="1" ht="150" customHeight="1">
      <c r="A816" s="138" t="s">
        <v>1852</v>
      </c>
      <c r="B816" s="126" t="s">
        <v>1853</v>
      </c>
      <c r="C816" s="99" t="s">
        <v>1854</v>
      </c>
      <c r="D816" s="76">
        <v>1</v>
      </c>
      <c r="E816" s="129">
        <v>580</v>
      </c>
      <c r="F816" s="129">
        <v>610</v>
      </c>
      <c r="G816" s="130" t="s">
        <v>1855</v>
      </c>
      <c r="H816" s="133">
        <f t="shared" ref="H816:H818" si="141">1.28*0.665*0.58</f>
        <v>0.49369600000000002</v>
      </c>
      <c r="I816" s="136" t="s">
        <v>1856</v>
      </c>
      <c r="J816" s="67" t="s">
        <v>1857</v>
      </c>
      <c r="K816" s="44" t="s">
        <v>307</v>
      </c>
      <c r="L816" s="32" t="s">
        <v>308</v>
      </c>
      <c r="M816" s="135" t="s">
        <v>1858</v>
      </c>
      <c r="N816" s="84"/>
    </row>
    <row r="817" spans="1:14" s="4" customFormat="1" ht="150" customHeight="1">
      <c r="A817" s="138" t="s">
        <v>1852</v>
      </c>
      <c r="B817" s="126" t="s">
        <v>1859</v>
      </c>
      <c r="C817" s="99" t="s">
        <v>1854</v>
      </c>
      <c r="D817" s="76">
        <v>1</v>
      </c>
      <c r="E817" s="129">
        <v>615</v>
      </c>
      <c r="F817" s="129">
        <v>645</v>
      </c>
      <c r="G817" s="130" t="s">
        <v>1855</v>
      </c>
      <c r="H817" s="133">
        <f t="shared" si="141"/>
        <v>0.49369600000000002</v>
      </c>
      <c r="I817" s="136" t="s">
        <v>1856</v>
      </c>
      <c r="J817" s="67" t="s">
        <v>1860</v>
      </c>
      <c r="K817" s="44" t="s">
        <v>307</v>
      </c>
      <c r="L817" s="32" t="s">
        <v>308</v>
      </c>
      <c r="M817" s="135" t="s">
        <v>1858</v>
      </c>
      <c r="N817" s="84"/>
    </row>
    <row r="818" spans="1:14" s="4" customFormat="1" ht="150" customHeight="1">
      <c r="A818" s="138" t="s">
        <v>1852</v>
      </c>
      <c r="B818" s="126" t="s">
        <v>1859</v>
      </c>
      <c r="C818" s="99" t="s">
        <v>1854</v>
      </c>
      <c r="D818" s="76">
        <v>1</v>
      </c>
      <c r="E818" s="129">
        <v>615</v>
      </c>
      <c r="F818" s="129">
        <v>645</v>
      </c>
      <c r="G818" s="130" t="s">
        <v>1855</v>
      </c>
      <c r="H818" s="133">
        <f t="shared" si="141"/>
        <v>0.49369600000000002</v>
      </c>
      <c r="I818" s="136" t="s">
        <v>1856</v>
      </c>
      <c r="J818" s="67" t="s">
        <v>1860</v>
      </c>
      <c r="K818" s="44" t="s">
        <v>307</v>
      </c>
      <c r="L818" s="32" t="s">
        <v>308</v>
      </c>
      <c r="M818" s="135" t="s">
        <v>1858</v>
      </c>
      <c r="N818" s="84"/>
    </row>
    <row r="819" spans="1:14" s="4" customFormat="1" ht="129" customHeight="1">
      <c r="A819" s="138" t="s">
        <v>1861</v>
      </c>
      <c r="B819" s="126" t="s">
        <v>1862</v>
      </c>
      <c r="C819" s="99" t="s">
        <v>1863</v>
      </c>
      <c r="D819" s="76">
        <v>1</v>
      </c>
      <c r="E819" s="129">
        <v>635</v>
      </c>
      <c r="F819" s="129">
        <v>670</v>
      </c>
      <c r="G819" s="130" t="s">
        <v>1864</v>
      </c>
      <c r="H819" s="133">
        <f t="shared" ref="H819:H824" si="142">1.26*0.75*0.62</f>
        <v>0.58589999999999998</v>
      </c>
      <c r="I819" s="136" t="s">
        <v>1865</v>
      </c>
      <c r="J819" s="137" t="s">
        <v>1866</v>
      </c>
      <c r="K819" s="44" t="s">
        <v>307</v>
      </c>
      <c r="L819" s="32" t="s">
        <v>308</v>
      </c>
      <c r="M819" s="135" t="s">
        <v>1867</v>
      </c>
      <c r="N819" s="84" t="s">
        <v>1868</v>
      </c>
    </row>
    <row r="820" spans="1:14" s="4" customFormat="1" ht="123" customHeight="1">
      <c r="A820" s="138" t="s">
        <v>1861</v>
      </c>
      <c r="B820" s="126" t="s">
        <v>1862</v>
      </c>
      <c r="C820" s="99" t="s">
        <v>1863</v>
      </c>
      <c r="D820" s="76">
        <v>1</v>
      </c>
      <c r="E820" s="129">
        <v>635</v>
      </c>
      <c r="F820" s="129">
        <v>670</v>
      </c>
      <c r="G820" s="130" t="s">
        <v>1864</v>
      </c>
      <c r="H820" s="133">
        <f t="shared" si="142"/>
        <v>0.58589999999999998</v>
      </c>
      <c r="I820" s="136" t="s">
        <v>1865</v>
      </c>
      <c r="J820" s="137" t="s">
        <v>1866</v>
      </c>
      <c r="K820" s="44" t="s">
        <v>307</v>
      </c>
      <c r="L820" s="32" t="s">
        <v>308</v>
      </c>
      <c r="M820" s="135" t="s">
        <v>1867</v>
      </c>
      <c r="N820" s="84" t="s">
        <v>1868</v>
      </c>
    </row>
    <row r="821" spans="1:14" s="4" customFormat="1" ht="90.95" customHeight="1">
      <c r="A821" s="138" t="s">
        <v>1861</v>
      </c>
      <c r="B821" s="126" t="s">
        <v>1862</v>
      </c>
      <c r="C821" s="99" t="s">
        <v>1863</v>
      </c>
      <c r="D821" s="76">
        <v>1</v>
      </c>
      <c r="E821" s="129">
        <v>635</v>
      </c>
      <c r="F821" s="129">
        <v>670</v>
      </c>
      <c r="G821" s="130" t="s">
        <v>1864</v>
      </c>
      <c r="H821" s="133">
        <f t="shared" si="142"/>
        <v>0.58589999999999998</v>
      </c>
      <c r="I821" s="136" t="s">
        <v>1865</v>
      </c>
      <c r="J821" s="137" t="s">
        <v>1866</v>
      </c>
      <c r="K821" s="44" t="s">
        <v>307</v>
      </c>
      <c r="L821" s="32" t="s">
        <v>308</v>
      </c>
      <c r="M821" s="135" t="s">
        <v>1867</v>
      </c>
      <c r="N821" s="84" t="s">
        <v>1868</v>
      </c>
    </row>
    <row r="822" spans="1:14" s="4" customFormat="1" ht="126" customHeight="1">
      <c r="A822" s="138" t="s">
        <v>1861</v>
      </c>
      <c r="B822" s="126" t="s">
        <v>1869</v>
      </c>
      <c r="C822" s="75" t="s">
        <v>1870</v>
      </c>
      <c r="D822" s="76">
        <v>1</v>
      </c>
      <c r="E822" s="129">
        <v>699</v>
      </c>
      <c r="F822" s="129">
        <v>735</v>
      </c>
      <c r="G822" s="130" t="s">
        <v>1864</v>
      </c>
      <c r="H822" s="133">
        <f t="shared" si="142"/>
        <v>0.58589999999999998</v>
      </c>
      <c r="I822" s="136" t="s">
        <v>1865</v>
      </c>
      <c r="J822" s="137" t="s">
        <v>1871</v>
      </c>
      <c r="K822" s="44" t="s">
        <v>307</v>
      </c>
      <c r="L822" s="32" t="s">
        <v>308</v>
      </c>
      <c r="M822" s="135" t="s">
        <v>1867</v>
      </c>
      <c r="N822" s="84" t="s">
        <v>1868</v>
      </c>
    </row>
    <row r="823" spans="1:14" s="4" customFormat="1" ht="126" customHeight="1">
      <c r="A823" s="138" t="s">
        <v>1861</v>
      </c>
      <c r="B823" s="126" t="s">
        <v>1869</v>
      </c>
      <c r="C823" s="75" t="s">
        <v>1870</v>
      </c>
      <c r="D823" s="76">
        <v>1</v>
      </c>
      <c r="E823" s="129">
        <v>699</v>
      </c>
      <c r="F823" s="129">
        <v>735</v>
      </c>
      <c r="G823" s="130" t="s">
        <v>1864</v>
      </c>
      <c r="H823" s="133">
        <f t="shared" si="142"/>
        <v>0.58589999999999998</v>
      </c>
      <c r="I823" s="136" t="s">
        <v>1865</v>
      </c>
      <c r="J823" s="137" t="s">
        <v>1871</v>
      </c>
      <c r="K823" s="44" t="s">
        <v>307</v>
      </c>
      <c r="L823" s="32" t="s">
        <v>308</v>
      </c>
      <c r="M823" s="135" t="s">
        <v>1867</v>
      </c>
      <c r="N823" s="84" t="s">
        <v>1868</v>
      </c>
    </row>
    <row r="824" spans="1:14" s="4" customFormat="1" ht="132" customHeight="1">
      <c r="A824" s="138" t="s">
        <v>1861</v>
      </c>
      <c r="B824" s="126" t="s">
        <v>1869</v>
      </c>
      <c r="C824" s="75" t="s">
        <v>1870</v>
      </c>
      <c r="D824" s="76">
        <v>1</v>
      </c>
      <c r="E824" s="129">
        <v>699</v>
      </c>
      <c r="F824" s="129">
        <v>735</v>
      </c>
      <c r="G824" s="130" t="s">
        <v>1864</v>
      </c>
      <c r="H824" s="133">
        <f t="shared" si="142"/>
        <v>0.58589999999999998</v>
      </c>
      <c r="I824" s="136" t="s">
        <v>1865</v>
      </c>
      <c r="J824" s="137" t="s">
        <v>1871</v>
      </c>
      <c r="K824" s="44" t="s">
        <v>307</v>
      </c>
      <c r="L824" s="32" t="s">
        <v>308</v>
      </c>
      <c r="M824" s="135" t="s">
        <v>1867</v>
      </c>
      <c r="N824" s="84" t="s">
        <v>1868</v>
      </c>
    </row>
    <row r="825" spans="1:14" s="4" customFormat="1" ht="132.94999999999999" customHeight="1">
      <c r="A825" s="138" t="s">
        <v>1861</v>
      </c>
      <c r="B825" s="126" t="s">
        <v>1872</v>
      </c>
      <c r="C825" s="99" t="s">
        <v>1873</v>
      </c>
      <c r="D825" s="76">
        <v>1</v>
      </c>
      <c r="E825" s="129">
        <v>600</v>
      </c>
      <c r="F825" s="129">
        <v>635</v>
      </c>
      <c r="G825" s="130" t="s">
        <v>1874</v>
      </c>
      <c r="H825" s="133">
        <f t="shared" ref="H825:H830" si="143">1.2*0.75*0.625</f>
        <v>0.5625</v>
      </c>
      <c r="I825" s="136" t="s">
        <v>1875</v>
      </c>
      <c r="J825" s="137" t="s">
        <v>1866</v>
      </c>
      <c r="K825" s="44" t="s">
        <v>307</v>
      </c>
      <c r="L825" s="32" t="s">
        <v>308</v>
      </c>
      <c r="M825" s="135" t="s">
        <v>1867</v>
      </c>
      <c r="N825" s="84" t="s">
        <v>1868</v>
      </c>
    </row>
    <row r="826" spans="1:14" s="4" customFormat="1" ht="138" customHeight="1">
      <c r="A826" s="138" t="s">
        <v>1861</v>
      </c>
      <c r="B826" s="126" t="s">
        <v>1872</v>
      </c>
      <c r="C826" s="99" t="s">
        <v>1873</v>
      </c>
      <c r="D826" s="76">
        <v>1</v>
      </c>
      <c r="E826" s="129">
        <v>600</v>
      </c>
      <c r="F826" s="129">
        <v>635</v>
      </c>
      <c r="G826" s="130" t="s">
        <v>1874</v>
      </c>
      <c r="H826" s="133">
        <f t="shared" si="143"/>
        <v>0.5625</v>
      </c>
      <c r="I826" s="136" t="s">
        <v>1875</v>
      </c>
      <c r="J826" s="137" t="s">
        <v>1866</v>
      </c>
      <c r="K826" s="44" t="s">
        <v>307</v>
      </c>
      <c r="L826" s="32" t="s">
        <v>308</v>
      </c>
      <c r="M826" s="135" t="s">
        <v>1867</v>
      </c>
      <c r="N826" s="84"/>
    </row>
    <row r="827" spans="1:14" s="4" customFormat="1" ht="146.1" customHeight="1">
      <c r="A827" s="138" t="s">
        <v>1861</v>
      </c>
      <c r="B827" s="126" t="s">
        <v>1872</v>
      </c>
      <c r="C827" s="99" t="s">
        <v>1873</v>
      </c>
      <c r="D827" s="76">
        <v>1</v>
      </c>
      <c r="E827" s="129">
        <v>600</v>
      </c>
      <c r="F827" s="129">
        <v>635</v>
      </c>
      <c r="G827" s="130" t="s">
        <v>1874</v>
      </c>
      <c r="H827" s="133">
        <f t="shared" si="143"/>
        <v>0.5625</v>
      </c>
      <c r="I827" s="136" t="s">
        <v>1875</v>
      </c>
      <c r="J827" s="137" t="s">
        <v>1866</v>
      </c>
      <c r="K827" s="44" t="s">
        <v>307</v>
      </c>
      <c r="L827" s="32" t="s">
        <v>308</v>
      </c>
      <c r="M827" s="135" t="s">
        <v>1867</v>
      </c>
      <c r="N827" s="84"/>
    </row>
    <row r="828" spans="1:14" s="4" customFormat="1" ht="135" customHeight="1">
      <c r="A828" s="138" t="s">
        <v>1861</v>
      </c>
      <c r="B828" s="126" t="s">
        <v>1872</v>
      </c>
      <c r="C828" s="99" t="s">
        <v>1873</v>
      </c>
      <c r="D828" s="76">
        <v>1</v>
      </c>
      <c r="E828" s="129">
        <v>600</v>
      </c>
      <c r="F828" s="129">
        <v>635</v>
      </c>
      <c r="G828" s="130" t="s">
        <v>1874</v>
      </c>
      <c r="H828" s="133">
        <f t="shared" si="143"/>
        <v>0.5625</v>
      </c>
      <c r="I828" s="136" t="s">
        <v>1875</v>
      </c>
      <c r="J828" s="137" t="s">
        <v>1866</v>
      </c>
      <c r="K828" s="44" t="s">
        <v>307</v>
      </c>
      <c r="L828" s="32" t="s">
        <v>308</v>
      </c>
      <c r="M828" s="135" t="s">
        <v>1867</v>
      </c>
      <c r="N828" s="84"/>
    </row>
    <row r="829" spans="1:14" s="4" customFormat="1" ht="141" customHeight="1">
      <c r="A829" s="138" t="s">
        <v>1861</v>
      </c>
      <c r="B829" s="126" t="s">
        <v>1872</v>
      </c>
      <c r="C829" s="99" t="s">
        <v>1873</v>
      </c>
      <c r="D829" s="76">
        <v>1</v>
      </c>
      <c r="E829" s="129">
        <v>600</v>
      </c>
      <c r="F829" s="129">
        <v>635</v>
      </c>
      <c r="G829" s="130" t="s">
        <v>1874</v>
      </c>
      <c r="H829" s="133">
        <f t="shared" si="143"/>
        <v>0.5625</v>
      </c>
      <c r="I829" s="136" t="s">
        <v>1875</v>
      </c>
      <c r="J829" s="137" t="s">
        <v>1866</v>
      </c>
      <c r="K829" s="44" t="s">
        <v>307</v>
      </c>
      <c r="L829" s="32" t="s">
        <v>308</v>
      </c>
      <c r="M829" s="135" t="s">
        <v>1867</v>
      </c>
      <c r="N829" s="84"/>
    </row>
    <row r="830" spans="1:14" s="4" customFormat="1" ht="132.94999999999999" customHeight="1">
      <c r="A830" s="138" t="s">
        <v>1861</v>
      </c>
      <c r="B830" s="126" t="s">
        <v>1872</v>
      </c>
      <c r="C830" s="99" t="s">
        <v>1873</v>
      </c>
      <c r="D830" s="76">
        <v>1</v>
      </c>
      <c r="E830" s="129">
        <v>600</v>
      </c>
      <c r="F830" s="129">
        <v>635</v>
      </c>
      <c r="G830" s="130" t="s">
        <v>1874</v>
      </c>
      <c r="H830" s="133">
        <f t="shared" si="143"/>
        <v>0.5625</v>
      </c>
      <c r="I830" s="136" t="s">
        <v>1875</v>
      </c>
      <c r="J830" s="137" t="s">
        <v>1866</v>
      </c>
      <c r="K830" s="44" t="s">
        <v>307</v>
      </c>
      <c r="L830" s="32" t="s">
        <v>308</v>
      </c>
      <c r="M830" s="135" t="s">
        <v>1867</v>
      </c>
      <c r="N830" s="84"/>
    </row>
    <row r="831" spans="1:14" s="4" customFormat="1" ht="150" customHeight="1">
      <c r="A831" s="138" t="s">
        <v>361</v>
      </c>
      <c r="B831" s="126" t="s">
        <v>1876</v>
      </c>
      <c r="C831" s="99" t="s">
        <v>1877</v>
      </c>
      <c r="D831" s="76">
        <v>1</v>
      </c>
      <c r="E831" s="129">
        <v>570</v>
      </c>
      <c r="F831" s="129">
        <v>600</v>
      </c>
      <c r="G831" s="130" t="s">
        <v>364</v>
      </c>
      <c r="H831" s="133">
        <f>1.21*0.73*0.625</f>
        <v>0.55206250000000001</v>
      </c>
      <c r="I831" s="136" t="s">
        <v>372</v>
      </c>
      <c r="J831" s="67" t="s">
        <v>1878</v>
      </c>
      <c r="K831" s="44" t="s">
        <v>307</v>
      </c>
      <c r="L831" s="32" t="s">
        <v>308</v>
      </c>
      <c r="M831" s="135" t="s">
        <v>1879</v>
      </c>
      <c r="N831" s="84"/>
    </row>
    <row r="832" spans="1:14" s="4" customFormat="1" ht="150" customHeight="1">
      <c r="A832" s="138" t="s">
        <v>361</v>
      </c>
      <c r="B832" s="126" t="s">
        <v>1876</v>
      </c>
      <c r="C832" s="99" t="s">
        <v>1877</v>
      </c>
      <c r="D832" s="76">
        <v>1</v>
      </c>
      <c r="E832" s="129">
        <v>570</v>
      </c>
      <c r="F832" s="129">
        <v>600</v>
      </c>
      <c r="G832" s="130" t="s">
        <v>364</v>
      </c>
      <c r="H832" s="133">
        <f>1.21*0.73*0.625</f>
        <v>0.55206250000000001</v>
      </c>
      <c r="I832" s="136" t="s">
        <v>372</v>
      </c>
      <c r="J832" s="67" t="s">
        <v>1878</v>
      </c>
      <c r="K832" s="44" t="s">
        <v>307</v>
      </c>
      <c r="L832" s="32" t="s">
        <v>308</v>
      </c>
      <c r="M832" s="135" t="s">
        <v>1879</v>
      </c>
      <c r="N832" s="84"/>
    </row>
    <row r="833" spans="1:14" s="4" customFormat="1" ht="150" customHeight="1">
      <c r="A833" s="138" t="s">
        <v>361</v>
      </c>
      <c r="B833" s="126" t="s">
        <v>1876</v>
      </c>
      <c r="C833" s="99" t="s">
        <v>1877</v>
      </c>
      <c r="D833" s="76">
        <v>1</v>
      </c>
      <c r="E833" s="129">
        <v>570</v>
      </c>
      <c r="F833" s="129">
        <v>600</v>
      </c>
      <c r="G833" s="130" t="s">
        <v>364</v>
      </c>
      <c r="H833" s="133">
        <f>1.21*0.73*0.625</f>
        <v>0.55206250000000001</v>
      </c>
      <c r="I833" s="136" t="s">
        <v>372</v>
      </c>
      <c r="J833" s="67" t="s">
        <v>1878</v>
      </c>
      <c r="K833" s="44" t="s">
        <v>307</v>
      </c>
      <c r="L833" s="32" t="s">
        <v>308</v>
      </c>
      <c r="M833" s="135" t="s">
        <v>1879</v>
      </c>
      <c r="N833" s="84"/>
    </row>
    <row r="834" spans="1:14" s="4" customFormat="1" ht="150" customHeight="1">
      <c r="A834" s="138" t="s">
        <v>610</v>
      </c>
      <c r="B834" s="126" t="s">
        <v>1880</v>
      </c>
      <c r="C834" s="107" t="s">
        <v>1881</v>
      </c>
      <c r="D834" s="76">
        <v>1</v>
      </c>
      <c r="E834" s="129">
        <v>452</v>
      </c>
      <c r="F834" s="129">
        <v>467</v>
      </c>
      <c r="G834" s="130" t="s">
        <v>1882</v>
      </c>
      <c r="H834" s="133">
        <f t="shared" ref="H834:H837" si="144">1.16*0.605*0.335</f>
        <v>0.23510300000000001</v>
      </c>
      <c r="I834" s="136" t="s">
        <v>1883</v>
      </c>
      <c r="J834" s="67" t="s">
        <v>1884</v>
      </c>
      <c r="K834" s="44" t="s">
        <v>307</v>
      </c>
      <c r="L834" s="32" t="s">
        <v>308</v>
      </c>
      <c r="M834" s="98" t="s">
        <v>1885</v>
      </c>
      <c r="N834" s="84"/>
    </row>
    <row r="835" spans="1:14" s="4" customFormat="1" ht="150" customHeight="1">
      <c r="A835" s="138" t="s">
        <v>610</v>
      </c>
      <c r="B835" s="74" t="s">
        <v>1886</v>
      </c>
      <c r="C835" s="107" t="s">
        <v>1881</v>
      </c>
      <c r="D835" s="76">
        <v>1</v>
      </c>
      <c r="E835" s="129">
        <v>578</v>
      </c>
      <c r="F835" s="129">
        <v>593</v>
      </c>
      <c r="G835" s="130" t="s">
        <v>1882</v>
      </c>
      <c r="H835" s="133">
        <f t="shared" si="144"/>
        <v>0.23510300000000001</v>
      </c>
      <c r="I835" s="136" t="s">
        <v>1887</v>
      </c>
      <c r="J835" s="67" t="s">
        <v>1884</v>
      </c>
      <c r="K835" s="44" t="s">
        <v>307</v>
      </c>
      <c r="L835" s="32" t="s">
        <v>308</v>
      </c>
      <c r="M835" s="98" t="s">
        <v>1888</v>
      </c>
      <c r="N835" s="84"/>
    </row>
    <row r="836" spans="1:14" s="4" customFormat="1" ht="150" customHeight="1">
      <c r="A836" s="138" t="s">
        <v>610</v>
      </c>
      <c r="B836" s="74" t="s">
        <v>1889</v>
      </c>
      <c r="C836" s="107" t="s">
        <v>1881</v>
      </c>
      <c r="D836" s="76">
        <v>1</v>
      </c>
      <c r="E836" s="129">
        <v>695</v>
      </c>
      <c r="F836" s="129">
        <v>710</v>
      </c>
      <c r="G836" s="130" t="s">
        <v>1882</v>
      </c>
      <c r="H836" s="133">
        <f t="shared" si="144"/>
        <v>0.23510300000000001</v>
      </c>
      <c r="I836" s="136" t="s">
        <v>1890</v>
      </c>
      <c r="J836" s="67" t="s">
        <v>1884</v>
      </c>
      <c r="K836" s="44" t="s">
        <v>307</v>
      </c>
      <c r="L836" s="32" t="s">
        <v>308</v>
      </c>
      <c r="M836" s="98" t="s">
        <v>1891</v>
      </c>
      <c r="N836" s="84"/>
    </row>
    <row r="837" spans="1:14" s="4" customFormat="1" ht="150" customHeight="1">
      <c r="A837" s="138" t="s">
        <v>610</v>
      </c>
      <c r="B837" s="74" t="s">
        <v>1889</v>
      </c>
      <c r="C837" s="107" t="s">
        <v>1881</v>
      </c>
      <c r="D837" s="76">
        <v>1</v>
      </c>
      <c r="E837" s="129">
        <v>695</v>
      </c>
      <c r="F837" s="129">
        <v>710</v>
      </c>
      <c r="G837" s="130" t="s">
        <v>1882</v>
      </c>
      <c r="H837" s="133">
        <f t="shared" si="144"/>
        <v>0.23510300000000001</v>
      </c>
      <c r="I837" s="136" t="s">
        <v>1890</v>
      </c>
      <c r="J837" s="67" t="s">
        <v>1884</v>
      </c>
      <c r="K837" s="44" t="s">
        <v>307</v>
      </c>
      <c r="L837" s="32" t="s">
        <v>308</v>
      </c>
      <c r="M837" s="98" t="s">
        <v>1891</v>
      </c>
      <c r="N837" s="84"/>
    </row>
    <row r="838" spans="1:14" s="4" customFormat="1" ht="150" customHeight="1">
      <c r="A838" s="138" t="s">
        <v>782</v>
      </c>
      <c r="B838" s="126" t="s">
        <v>1892</v>
      </c>
      <c r="C838" s="99" t="s">
        <v>1893</v>
      </c>
      <c r="D838" s="76">
        <v>1</v>
      </c>
      <c r="E838" s="129">
        <v>505</v>
      </c>
      <c r="F838" s="129">
        <v>530</v>
      </c>
      <c r="G838" s="130" t="s">
        <v>1894</v>
      </c>
      <c r="H838" s="133">
        <f t="shared" ref="H838:H843" si="145">1.1*0.68*0.57</f>
        <v>0.42636000000000002</v>
      </c>
      <c r="I838" s="136" t="s">
        <v>305</v>
      </c>
      <c r="J838" s="67" t="s">
        <v>1895</v>
      </c>
      <c r="K838" s="44" t="s">
        <v>307</v>
      </c>
      <c r="L838" s="32" t="s">
        <v>308</v>
      </c>
      <c r="M838" s="98" t="s">
        <v>1896</v>
      </c>
      <c r="N838" s="84"/>
    </row>
    <row r="839" spans="1:14" s="4" customFormat="1" ht="150" customHeight="1">
      <c r="A839" s="138" t="s">
        <v>782</v>
      </c>
      <c r="B839" s="126" t="s">
        <v>1897</v>
      </c>
      <c r="C839" s="99" t="s">
        <v>1893</v>
      </c>
      <c r="D839" s="76">
        <v>1</v>
      </c>
      <c r="E839" s="129">
        <v>530</v>
      </c>
      <c r="F839" s="129">
        <v>555</v>
      </c>
      <c r="G839" s="130" t="s">
        <v>1894</v>
      </c>
      <c r="H839" s="133">
        <f t="shared" si="145"/>
        <v>0.42636000000000002</v>
      </c>
      <c r="I839" s="136" t="s">
        <v>305</v>
      </c>
      <c r="J839" s="67" t="s">
        <v>1895</v>
      </c>
      <c r="K839" s="44" t="s">
        <v>307</v>
      </c>
      <c r="L839" s="32" t="s">
        <v>308</v>
      </c>
      <c r="M839" s="98" t="s">
        <v>1896</v>
      </c>
      <c r="N839" s="84"/>
    </row>
    <row r="840" spans="1:14" s="4" customFormat="1" ht="150" customHeight="1">
      <c r="A840" s="138" t="s">
        <v>782</v>
      </c>
      <c r="B840" s="126" t="s">
        <v>1898</v>
      </c>
      <c r="C840" s="99" t="s">
        <v>1893</v>
      </c>
      <c r="D840" s="76">
        <v>1</v>
      </c>
      <c r="E840" s="129">
        <v>570</v>
      </c>
      <c r="F840" s="129">
        <v>595</v>
      </c>
      <c r="G840" s="130" t="s">
        <v>1894</v>
      </c>
      <c r="H840" s="133">
        <f t="shared" si="145"/>
        <v>0.42636000000000002</v>
      </c>
      <c r="I840" s="136" t="s">
        <v>305</v>
      </c>
      <c r="J840" s="67" t="s">
        <v>1895</v>
      </c>
      <c r="K840" s="44" t="s">
        <v>307</v>
      </c>
      <c r="L840" s="32" t="s">
        <v>308</v>
      </c>
      <c r="M840" s="98" t="s">
        <v>1896</v>
      </c>
      <c r="N840" s="84"/>
    </row>
    <row r="841" spans="1:14" s="4" customFormat="1" ht="150" customHeight="1">
      <c r="A841" s="138" t="s">
        <v>782</v>
      </c>
      <c r="B841" s="126" t="s">
        <v>1899</v>
      </c>
      <c r="C841" s="99" t="s">
        <v>1900</v>
      </c>
      <c r="D841" s="76">
        <v>1</v>
      </c>
      <c r="E841" s="129">
        <v>485</v>
      </c>
      <c r="F841" s="129">
        <v>510</v>
      </c>
      <c r="G841" s="130" t="s">
        <v>1894</v>
      </c>
      <c r="H841" s="133">
        <f t="shared" si="145"/>
        <v>0.42636000000000002</v>
      </c>
      <c r="I841" s="136" t="s">
        <v>305</v>
      </c>
      <c r="J841" s="67" t="s">
        <v>1895</v>
      </c>
      <c r="K841" s="44" t="s">
        <v>307</v>
      </c>
      <c r="L841" s="32" t="s">
        <v>308</v>
      </c>
      <c r="M841" s="98" t="s">
        <v>1896</v>
      </c>
      <c r="N841" s="84"/>
    </row>
    <row r="842" spans="1:14" s="4" customFormat="1" ht="150" customHeight="1">
      <c r="A842" s="138" t="s">
        <v>782</v>
      </c>
      <c r="B842" s="126" t="s">
        <v>1901</v>
      </c>
      <c r="C842" s="99" t="s">
        <v>1900</v>
      </c>
      <c r="D842" s="76">
        <v>1</v>
      </c>
      <c r="E842" s="129">
        <v>505</v>
      </c>
      <c r="F842" s="129">
        <v>530</v>
      </c>
      <c r="G842" s="130" t="s">
        <v>1894</v>
      </c>
      <c r="H842" s="133">
        <f t="shared" si="145"/>
        <v>0.42636000000000002</v>
      </c>
      <c r="I842" s="136" t="s">
        <v>305</v>
      </c>
      <c r="J842" s="67" t="s">
        <v>1895</v>
      </c>
      <c r="K842" s="44" t="s">
        <v>307</v>
      </c>
      <c r="L842" s="32" t="s">
        <v>308</v>
      </c>
      <c r="M842" s="98" t="s">
        <v>1896</v>
      </c>
      <c r="N842" s="84"/>
    </row>
    <row r="843" spans="1:14" s="4" customFormat="1" ht="150" customHeight="1">
      <c r="A843" s="138" t="s">
        <v>782</v>
      </c>
      <c r="B843" s="126" t="s">
        <v>1902</v>
      </c>
      <c r="C843" s="99" t="s">
        <v>1900</v>
      </c>
      <c r="D843" s="76">
        <v>1</v>
      </c>
      <c r="E843" s="129">
        <v>550</v>
      </c>
      <c r="F843" s="129">
        <v>575</v>
      </c>
      <c r="G843" s="130" t="s">
        <v>1894</v>
      </c>
      <c r="H843" s="133">
        <f t="shared" si="145"/>
        <v>0.42636000000000002</v>
      </c>
      <c r="I843" s="136" t="s">
        <v>305</v>
      </c>
      <c r="J843" s="67" t="s">
        <v>1895</v>
      </c>
      <c r="K843" s="44" t="s">
        <v>307</v>
      </c>
      <c r="L843" s="32" t="s">
        <v>308</v>
      </c>
      <c r="M843" s="98" t="s">
        <v>1896</v>
      </c>
      <c r="N843" s="84"/>
    </row>
    <row r="844" spans="1:14" s="4" customFormat="1" ht="150" customHeight="1">
      <c r="A844" s="138" t="s">
        <v>1903</v>
      </c>
      <c r="B844" s="126" t="s">
        <v>1904</v>
      </c>
      <c r="C844" s="99" t="s">
        <v>1905</v>
      </c>
      <c r="D844" s="76">
        <v>1</v>
      </c>
      <c r="E844" s="129">
        <v>658</v>
      </c>
      <c r="F844" s="129">
        <v>695</v>
      </c>
      <c r="G844" s="130" t="s">
        <v>1906</v>
      </c>
      <c r="H844" s="133">
        <f t="shared" ref="H844:H850" si="146">1.33*0.74*0.59</f>
        <v>0.58067800000000003</v>
      </c>
      <c r="I844" s="136" t="s">
        <v>1907</v>
      </c>
      <c r="J844" s="67" t="s">
        <v>1908</v>
      </c>
      <c r="K844" s="44" t="s">
        <v>307</v>
      </c>
      <c r="L844" s="32" t="s">
        <v>308</v>
      </c>
      <c r="M844" s="98"/>
      <c r="N844" s="84"/>
    </row>
    <row r="845" spans="1:14" s="4" customFormat="1" ht="150" customHeight="1">
      <c r="A845" s="138" t="s">
        <v>1903</v>
      </c>
      <c r="B845" s="126" t="s">
        <v>1904</v>
      </c>
      <c r="C845" s="99" t="s">
        <v>1905</v>
      </c>
      <c r="D845" s="76">
        <v>1</v>
      </c>
      <c r="E845" s="129">
        <v>658</v>
      </c>
      <c r="F845" s="129">
        <v>695</v>
      </c>
      <c r="G845" s="130" t="s">
        <v>1906</v>
      </c>
      <c r="H845" s="133">
        <f t="shared" si="146"/>
        <v>0.58067800000000003</v>
      </c>
      <c r="I845" s="136" t="s">
        <v>1907</v>
      </c>
      <c r="J845" s="67" t="s">
        <v>1908</v>
      </c>
      <c r="K845" s="44" t="s">
        <v>307</v>
      </c>
      <c r="L845" s="32" t="s">
        <v>308</v>
      </c>
      <c r="M845" s="98"/>
      <c r="N845" s="84"/>
    </row>
    <row r="846" spans="1:14" s="4" customFormat="1" ht="150" customHeight="1">
      <c r="A846" s="138" t="s">
        <v>1903</v>
      </c>
      <c r="B846" s="126" t="s">
        <v>1904</v>
      </c>
      <c r="C846" s="99" t="s">
        <v>1905</v>
      </c>
      <c r="D846" s="76">
        <v>1</v>
      </c>
      <c r="E846" s="129">
        <v>658</v>
      </c>
      <c r="F846" s="129">
        <v>695</v>
      </c>
      <c r="G846" s="130" t="s">
        <v>1906</v>
      </c>
      <c r="H846" s="133">
        <f t="shared" si="146"/>
        <v>0.58067800000000003</v>
      </c>
      <c r="I846" s="136" t="s">
        <v>1907</v>
      </c>
      <c r="J846" s="67" t="s">
        <v>1908</v>
      </c>
      <c r="K846" s="44" t="s">
        <v>307</v>
      </c>
      <c r="L846" s="32" t="s">
        <v>308</v>
      </c>
      <c r="M846" s="98"/>
      <c r="N846" s="84"/>
    </row>
    <row r="847" spans="1:14" s="4" customFormat="1" ht="150" customHeight="1">
      <c r="A847" s="138" t="s">
        <v>1903</v>
      </c>
      <c r="B847" s="126" t="s">
        <v>1909</v>
      </c>
      <c r="C847" s="121" t="s">
        <v>1910</v>
      </c>
      <c r="D847" s="76">
        <v>1</v>
      </c>
      <c r="E847" s="129">
        <v>915</v>
      </c>
      <c r="F847" s="129">
        <v>950</v>
      </c>
      <c r="G847" s="130" t="s">
        <v>1906</v>
      </c>
      <c r="H847" s="133">
        <f t="shared" si="146"/>
        <v>0.58067800000000003</v>
      </c>
      <c r="I847" s="136" t="s">
        <v>1907</v>
      </c>
      <c r="J847" s="67" t="s">
        <v>1911</v>
      </c>
      <c r="K847" s="44" t="s">
        <v>307</v>
      </c>
      <c r="L847" s="32" t="s">
        <v>308</v>
      </c>
      <c r="M847" s="98"/>
      <c r="N847" s="84"/>
    </row>
    <row r="848" spans="1:14" s="4" customFormat="1" ht="150" customHeight="1">
      <c r="A848" s="138" t="s">
        <v>1903</v>
      </c>
      <c r="B848" s="126" t="s">
        <v>1909</v>
      </c>
      <c r="C848" s="121" t="s">
        <v>1910</v>
      </c>
      <c r="D848" s="76">
        <v>1</v>
      </c>
      <c r="E848" s="129">
        <v>915</v>
      </c>
      <c r="F848" s="129">
        <v>950</v>
      </c>
      <c r="G848" s="130" t="s">
        <v>1906</v>
      </c>
      <c r="H848" s="133">
        <f t="shared" si="146"/>
        <v>0.58067800000000003</v>
      </c>
      <c r="I848" s="136" t="s">
        <v>1907</v>
      </c>
      <c r="J848" s="67" t="s">
        <v>1911</v>
      </c>
      <c r="K848" s="44" t="s">
        <v>307</v>
      </c>
      <c r="L848" s="32" t="s">
        <v>308</v>
      </c>
      <c r="M848" s="98"/>
      <c r="N848" s="84"/>
    </row>
    <row r="849" spans="1:14" s="4" customFormat="1" ht="150" customHeight="1">
      <c r="A849" s="138" t="s">
        <v>1903</v>
      </c>
      <c r="B849" s="126" t="s">
        <v>1909</v>
      </c>
      <c r="C849" s="121" t="s">
        <v>1910</v>
      </c>
      <c r="D849" s="76">
        <v>1</v>
      </c>
      <c r="E849" s="129">
        <v>915</v>
      </c>
      <c r="F849" s="129">
        <v>950</v>
      </c>
      <c r="G849" s="130" t="s">
        <v>1906</v>
      </c>
      <c r="H849" s="133">
        <f t="shared" si="146"/>
        <v>0.58067800000000003</v>
      </c>
      <c r="I849" s="136" t="s">
        <v>1907</v>
      </c>
      <c r="J849" s="67" t="s">
        <v>1911</v>
      </c>
      <c r="K849" s="44" t="s">
        <v>307</v>
      </c>
      <c r="L849" s="32" t="s">
        <v>308</v>
      </c>
      <c r="M849" s="98"/>
      <c r="N849" s="84"/>
    </row>
    <row r="850" spans="1:14" s="4" customFormat="1" ht="150" customHeight="1">
      <c r="A850" s="138" t="s">
        <v>1903</v>
      </c>
      <c r="B850" s="126" t="s">
        <v>1909</v>
      </c>
      <c r="C850" s="121" t="s">
        <v>1910</v>
      </c>
      <c r="D850" s="76">
        <v>1</v>
      </c>
      <c r="E850" s="129">
        <v>915</v>
      </c>
      <c r="F850" s="129">
        <v>950</v>
      </c>
      <c r="G850" s="130" t="s">
        <v>1906</v>
      </c>
      <c r="H850" s="133">
        <f t="shared" si="146"/>
        <v>0.58067800000000003</v>
      </c>
      <c r="I850" s="136" t="s">
        <v>1907</v>
      </c>
      <c r="J850" s="67" t="s">
        <v>1911</v>
      </c>
      <c r="K850" s="44" t="s">
        <v>307</v>
      </c>
      <c r="L850" s="32" t="s">
        <v>308</v>
      </c>
      <c r="M850" s="98"/>
      <c r="N850" s="84"/>
    </row>
    <row r="851" spans="1:14" s="4" customFormat="1" ht="150" customHeight="1">
      <c r="A851" s="138" t="s">
        <v>1903</v>
      </c>
      <c r="B851" s="126" t="s">
        <v>1912</v>
      </c>
      <c r="C851" s="99" t="s">
        <v>1913</v>
      </c>
      <c r="D851" s="76">
        <v>1</v>
      </c>
      <c r="E851" s="129">
        <v>608</v>
      </c>
      <c r="F851" s="129">
        <v>638</v>
      </c>
      <c r="G851" s="130" t="s">
        <v>1914</v>
      </c>
      <c r="H851" s="133">
        <f t="shared" ref="H851:H858" si="147">1.38*0.67*0.47</f>
        <v>0.434562</v>
      </c>
      <c r="I851" s="136" t="s">
        <v>1915</v>
      </c>
      <c r="J851" s="67" t="s">
        <v>1916</v>
      </c>
      <c r="K851" s="44" t="s">
        <v>307</v>
      </c>
      <c r="L851" s="32" t="s">
        <v>308</v>
      </c>
      <c r="M851" s="98"/>
      <c r="N851" s="84"/>
    </row>
    <row r="852" spans="1:14" s="4" customFormat="1" ht="150" customHeight="1">
      <c r="A852" s="138" t="s">
        <v>1903</v>
      </c>
      <c r="B852" s="126" t="s">
        <v>1912</v>
      </c>
      <c r="C852" s="99" t="s">
        <v>1913</v>
      </c>
      <c r="D852" s="76">
        <v>1</v>
      </c>
      <c r="E852" s="129">
        <v>608</v>
      </c>
      <c r="F852" s="129">
        <v>638</v>
      </c>
      <c r="G852" s="130" t="s">
        <v>1914</v>
      </c>
      <c r="H852" s="133">
        <f t="shared" si="147"/>
        <v>0.434562</v>
      </c>
      <c r="I852" s="136" t="s">
        <v>1915</v>
      </c>
      <c r="J852" s="67" t="s">
        <v>1916</v>
      </c>
      <c r="K852" s="44" t="s">
        <v>307</v>
      </c>
      <c r="L852" s="32" t="s">
        <v>308</v>
      </c>
      <c r="M852" s="98"/>
      <c r="N852" s="84"/>
    </row>
    <row r="853" spans="1:14" s="4" customFormat="1" ht="150" customHeight="1">
      <c r="A853" s="138" t="s">
        <v>1903</v>
      </c>
      <c r="B853" s="126" t="s">
        <v>1912</v>
      </c>
      <c r="C853" s="99" t="s">
        <v>1913</v>
      </c>
      <c r="D853" s="76">
        <v>1</v>
      </c>
      <c r="E853" s="129">
        <v>608</v>
      </c>
      <c r="F853" s="129">
        <v>638</v>
      </c>
      <c r="G853" s="130" t="s">
        <v>1914</v>
      </c>
      <c r="H853" s="133">
        <f t="shared" si="147"/>
        <v>0.434562</v>
      </c>
      <c r="I853" s="136" t="s">
        <v>1915</v>
      </c>
      <c r="J853" s="67" t="s">
        <v>1916</v>
      </c>
      <c r="K853" s="44" t="s">
        <v>307</v>
      </c>
      <c r="L853" s="32" t="s">
        <v>308</v>
      </c>
      <c r="M853" s="98"/>
      <c r="N853" s="84"/>
    </row>
    <row r="854" spans="1:14" s="4" customFormat="1" ht="150" customHeight="1">
      <c r="A854" s="138" t="s">
        <v>1903</v>
      </c>
      <c r="B854" s="126" t="s">
        <v>1912</v>
      </c>
      <c r="C854" s="99" t="s">
        <v>1913</v>
      </c>
      <c r="D854" s="76">
        <v>1</v>
      </c>
      <c r="E854" s="129">
        <v>608</v>
      </c>
      <c r="F854" s="129">
        <v>638</v>
      </c>
      <c r="G854" s="130" t="s">
        <v>1914</v>
      </c>
      <c r="H854" s="133">
        <f t="shared" si="147"/>
        <v>0.434562</v>
      </c>
      <c r="I854" s="136" t="s">
        <v>1915</v>
      </c>
      <c r="J854" s="67" t="s">
        <v>1916</v>
      </c>
      <c r="K854" s="44" t="s">
        <v>307</v>
      </c>
      <c r="L854" s="32" t="s">
        <v>308</v>
      </c>
      <c r="M854" s="98"/>
      <c r="N854" s="84"/>
    </row>
    <row r="855" spans="1:14" s="4" customFormat="1" ht="150" customHeight="1">
      <c r="A855" s="138" t="s">
        <v>1903</v>
      </c>
      <c r="B855" s="126" t="s">
        <v>1917</v>
      </c>
      <c r="C855" s="99" t="s">
        <v>1918</v>
      </c>
      <c r="D855" s="76">
        <v>1</v>
      </c>
      <c r="E855" s="129">
        <v>750</v>
      </c>
      <c r="F855" s="129">
        <v>780</v>
      </c>
      <c r="G855" s="130" t="s">
        <v>1914</v>
      </c>
      <c r="H855" s="133">
        <f t="shared" si="147"/>
        <v>0.434562</v>
      </c>
      <c r="I855" s="136" t="s">
        <v>1915</v>
      </c>
      <c r="J855" s="67" t="s">
        <v>1916</v>
      </c>
      <c r="K855" s="44" t="s">
        <v>307</v>
      </c>
      <c r="L855" s="32" t="s">
        <v>308</v>
      </c>
      <c r="M855" s="98"/>
      <c r="N855" s="84"/>
    </row>
    <row r="856" spans="1:14" s="4" customFormat="1" ht="150" customHeight="1">
      <c r="A856" s="138" t="s">
        <v>1903</v>
      </c>
      <c r="B856" s="126" t="s">
        <v>1917</v>
      </c>
      <c r="C856" s="99" t="s">
        <v>1918</v>
      </c>
      <c r="D856" s="76">
        <v>1</v>
      </c>
      <c r="E856" s="129">
        <v>750</v>
      </c>
      <c r="F856" s="129">
        <v>780</v>
      </c>
      <c r="G856" s="130" t="s">
        <v>1914</v>
      </c>
      <c r="H856" s="133">
        <f t="shared" si="147"/>
        <v>0.434562</v>
      </c>
      <c r="I856" s="136" t="s">
        <v>1915</v>
      </c>
      <c r="J856" s="67" t="s">
        <v>1916</v>
      </c>
      <c r="K856" s="44" t="s">
        <v>307</v>
      </c>
      <c r="L856" s="32" t="s">
        <v>308</v>
      </c>
      <c r="M856" s="98"/>
      <c r="N856" s="84"/>
    </row>
    <row r="857" spans="1:14" s="4" customFormat="1" ht="150" customHeight="1">
      <c r="A857" s="138" t="s">
        <v>1903</v>
      </c>
      <c r="B857" s="126" t="s">
        <v>1917</v>
      </c>
      <c r="C857" s="99" t="s">
        <v>1918</v>
      </c>
      <c r="D857" s="76">
        <v>1</v>
      </c>
      <c r="E857" s="129">
        <v>750</v>
      </c>
      <c r="F857" s="129">
        <v>780</v>
      </c>
      <c r="G857" s="130" t="s">
        <v>1914</v>
      </c>
      <c r="H857" s="133">
        <f t="shared" si="147"/>
        <v>0.434562</v>
      </c>
      <c r="I857" s="136" t="s">
        <v>1915</v>
      </c>
      <c r="J857" s="67" t="s">
        <v>1916</v>
      </c>
      <c r="K857" s="44" t="s">
        <v>307</v>
      </c>
      <c r="L857" s="32" t="s">
        <v>308</v>
      </c>
      <c r="M857" s="98"/>
      <c r="N857" s="84"/>
    </row>
    <row r="858" spans="1:14" s="4" customFormat="1" ht="150" customHeight="1">
      <c r="A858" s="138" t="s">
        <v>1903</v>
      </c>
      <c r="B858" s="126" t="s">
        <v>1917</v>
      </c>
      <c r="C858" s="99" t="s">
        <v>1918</v>
      </c>
      <c r="D858" s="76">
        <v>1</v>
      </c>
      <c r="E858" s="129">
        <v>750</v>
      </c>
      <c r="F858" s="129">
        <v>780</v>
      </c>
      <c r="G858" s="130" t="s">
        <v>1914</v>
      </c>
      <c r="H858" s="133">
        <f t="shared" si="147"/>
        <v>0.434562</v>
      </c>
      <c r="I858" s="136" t="s">
        <v>1915</v>
      </c>
      <c r="J858" s="67" t="s">
        <v>1916</v>
      </c>
      <c r="K858" s="44" t="s">
        <v>307</v>
      </c>
      <c r="L858" s="32" t="s">
        <v>308</v>
      </c>
      <c r="M858" s="98"/>
      <c r="N858" s="84"/>
    </row>
    <row r="859" spans="1:14" s="4" customFormat="1" ht="150" customHeight="1">
      <c r="A859" s="138" t="s">
        <v>1919</v>
      </c>
      <c r="B859" s="126" t="s">
        <v>1920</v>
      </c>
      <c r="C859" s="99" t="s">
        <v>1921</v>
      </c>
      <c r="D859" s="76">
        <v>1</v>
      </c>
      <c r="E859" s="129">
        <v>430</v>
      </c>
      <c r="F859" s="129">
        <v>445</v>
      </c>
      <c r="G859" s="130" t="s">
        <v>1922</v>
      </c>
      <c r="H859" s="133">
        <f t="shared" ref="H859:H861" si="148">0.88*0.58*0.445</f>
        <v>0.227128</v>
      </c>
      <c r="I859" s="136" t="s">
        <v>1923</v>
      </c>
      <c r="J859" s="67" t="s">
        <v>1924</v>
      </c>
      <c r="K859" s="44" t="s">
        <v>307</v>
      </c>
      <c r="L859" s="32" t="s">
        <v>308</v>
      </c>
      <c r="M859" s="135" t="s">
        <v>1925</v>
      </c>
      <c r="N859" s="84"/>
    </row>
    <row r="860" spans="1:14" s="4" customFormat="1" ht="150" customHeight="1">
      <c r="A860" s="138" t="s">
        <v>1919</v>
      </c>
      <c r="B860" s="126" t="s">
        <v>1926</v>
      </c>
      <c r="C860" s="99" t="s">
        <v>1921</v>
      </c>
      <c r="D860" s="76">
        <v>1</v>
      </c>
      <c r="E860" s="129">
        <v>450</v>
      </c>
      <c r="F860" s="129">
        <v>465</v>
      </c>
      <c r="G860" s="130" t="s">
        <v>1922</v>
      </c>
      <c r="H860" s="133">
        <f t="shared" si="148"/>
        <v>0.227128</v>
      </c>
      <c r="I860" s="136" t="s">
        <v>1923</v>
      </c>
      <c r="J860" s="67" t="s">
        <v>1927</v>
      </c>
      <c r="K860" s="44" t="s">
        <v>307</v>
      </c>
      <c r="L860" s="32" t="s">
        <v>308</v>
      </c>
      <c r="M860" s="135" t="s">
        <v>1925</v>
      </c>
      <c r="N860" s="84"/>
    </row>
    <row r="861" spans="1:14" s="4" customFormat="1" ht="150" customHeight="1">
      <c r="A861" s="138" t="s">
        <v>1919</v>
      </c>
      <c r="B861" s="126" t="s">
        <v>1928</v>
      </c>
      <c r="C861" s="99" t="s">
        <v>1921</v>
      </c>
      <c r="D861" s="76">
        <v>1</v>
      </c>
      <c r="E861" s="129">
        <v>480</v>
      </c>
      <c r="F861" s="129">
        <v>495</v>
      </c>
      <c r="G861" s="130" t="s">
        <v>1922</v>
      </c>
      <c r="H861" s="133">
        <f t="shared" si="148"/>
        <v>0.227128</v>
      </c>
      <c r="I861" s="136" t="s">
        <v>1923</v>
      </c>
      <c r="J861" s="67" t="s">
        <v>1929</v>
      </c>
      <c r="K861" s="44" t="s">
        <v>307</v>
      </c>
      <c r="L861" s="32" t="s">
        <v>308</v>
      </c>
      <c r="M861" s="135" t="s">
        <v>1925</v>
      </c>
      <c r="N861" s="84"/>
    </row>
    <row r="862" spans="1:14" s="4" customFormat="1" ht="150" customHeight="1">
      <c r="A862" s="138" t="s">
        <v>1919</v>
      </c>
      <c r="B862" s="126" t="s">
        <v>1930</v>
      </c>
      <c r="C862" s="99" t="s">
        <v>1931</v>
      </c>
      <c r="D862" s="76">
        <v>1</v>
      </c>
      <c r="E862" s="129">
        <v>438</v>
      </c>
      <c r="F862" s="129">
        <v>455</v>
      </c>
      <c r="G862" s="130" t="s">
        <v>1932</v>
      </c>
      <c r="H862" s="133">
        <f t="shared" ref="H862:H864" si="149">1.05*0.33*0.68</f>
        <v>0.23562</v>
      </c>
      <c r="I862" s="136" t="s">
        <v>1933</v>
      </c>
      <c r="J862" s="67" t="s">
        <v>1934</v>
      </c>
      <c r="K862" s="44" t="s">
        <v>307</v>
      </c>
      <c r="L862" s="32" t="s">
        <v>308</v>
      </c>
      <c r="M862" s="135"/>
      <c r="N862" s="84"/>
    </row>
    <row r="863" spans="1:14" s="4" customFormat="1" ht="150" customHeight="1">
      <c r="A863" s="138" t="s">
        <v>1919</v>
      </c>
      <c r="B863" s="126" t="s">
        <v>1935</v>
      </c>
      <c r="C863" s="99" t="s">
        <v>1931</v>
      </c>
      <c r="D863" s="76">
        <v>1</v>
      </c>
      <c r="E863" s="129">
        <v>438</v>
      </c>
      <c r="F863" s="129">
        <v>455</v>
      </c>
      <c r="G863" s="130" t="s">
        <v>1932</v>
      </c>
      <c r="H863" s="133">
        <f t="shared" si="149"/>
        <v>0.23562</v>
      </c>
      <c r="I863" s="136" t="s">
        <v>1933</v>
      </c>
      <c r="J863" s="67" t="s">
        <v>1934</v>
      </c>
      <c r="K863" s="44" t="s">
        <v>307</v>
      </c>
      <c r="L863" s="32" t="s">
        <v>308</v>
      </c>
      <c r="M863" s="135"/>
      <c r="N863" s="84"/>
    </row>
    <row r="864" spans="1:14" s="4" customFormat="1" ht="150" customHeight="1">
      <c r="A864" s="138" t="s">
        <v>1919</v>
      </c>
      <c r="B864" s="126" t="s">
        <v>1935</v>
      </c>
      <c r="C864" s="99" t="s">
        <v>1931</v>
      </c>
      <c r="D864" s="76">
        <v>1</v>
      </c>
      <c r="E864" s="129">
        <v>438</v>
      </c>
      <c r="F864" s="129">
        <v>455</v>
      </c>
      <c r="G864" s="130" t="s">
        <v>1932</v>
      </c>
      <c r="H864" s="133">
        <f t="shared" si="149"/>
        <v>0.23562</v>
      </c>
      <c r="I864" s="136" t="s">
        <v>1933</v>
      </c>
      <c r="J864" s="67" t="s">
        <v>1934</v>
      </c>
      <c r="K864" s="44" t="s">
        <v>307</v>
      </c>
      <c r="L864" s="32" t="s">
        <v>308</v>
      </c>
      <c r="M864" s="135"/>
      <c r="N864" s="84"/>
    </row>
    <row r="865" spans="1:14" s="4" customFormat="1" ht="150" customHeight="1">
      <c r="A865" s="138" t="s">
        <v>1919</v>
      </c>
      <c r="B865" s="126" t="s">
        <v>1936</v>
      </c>
      <c r="C865" s="99" t="s">
        <v>1937</v>
      </c>
      <c r="D865" s="76">
        <v>1</v>
      </c>
      <c r="E865" s="129">
        <v>660</v>
      </c>
      <c r="F865" s="129">
        <v>695</v>
      </c>
      <c r="G865" s="130" t="s">
        <v>1938</v>
      </c>
      <c r="H865" s="133">
        <f t="shared" ref="H865:H869" si="150">1.31*0.78*0.56</f>
        <v>0.57220800000000005</v>
      </c>
      <c r="I865" s="136" t="s">
        <v>1939</v>
      </c>
      <c r="J865" s="67" t="s">
        <v>1940</v>
      </c>
      <c r="K865" s="44" t="s">
        <v>307</v>
      </c>
      <c r="L865" s="32" t="s">
        <v>308</v>
      </c>
      <c r="M865" s="135" t="s">
        <v>1941</v>
      </c>
      <c r="N865" s="84"/>
    </row>
    <row r="866" spans="1:14" s="4" customFormat="1" ht="150" customHeight="1">
      <c r="A866" s="138" t="s">
        <v>1919</v>
      </c>
      <c r="B866" s="126" t="s">
        <v>1936</v>
      </c>
      <c r="C866" s="99" t="s">
        <v>1937</v>
      </c>
      <c r="D866" s="76">
        <v>1</v>
      </c>
      <c r="E866" s="129">
        <v>660</v>
      </c>
      <c r="F866" s="129">
        <v>695</v>
      </c>
      <c r="G866" s="130" t="s">
        <v>1938</v>
      </c>
      <c r="H866" s="133">
        <f t="shared" si="150"/>
        <v>0.57220800000000005</v>
      </c>
      <c r="I866" s="136" t="s">
        <v>1939</v>
      </c>
      <c r="J866" s="67" t="s">
        <v>1940</v>
      </c>
      <c r="K866" s="44" t="s">
        <v>307</v>
      </c>
      <c r="L866" s="32" t="s">
        <v>308</v>
      </c>
      <c r="M866" s="135" t="s">
        <v>1941</v>
      </c>
      <c r="N866" s="84"/>
    </row>
    <row r="867" spans="1:14" s="4" customFormat="1" ht="150" customHeight="1">
      <c r="A867" s="138" t="s">
        <v>1919</v>
      </c>
      <c r="B867" s="126" t="s">
        <v>1936</v>
      </c>
      <c r="C867" s="99" t="s">
        <v>1937</v>
      </c>
      <c r="D867" s="76">
        <v>1</v>
      </c>
      <c r="E867" s="129">
        <v>730</v>
      </c>
      <c r="F867" s="129">
        <v>765</v>
      </c>
      <c r="G867" s="130" t="s">
        <v>1938</v>
      </c>
      <c r="H867" s="133">
        <f t="shared" si="150"/>
        <v>0.57220800000000005</v>
      </c>
      <c r="I867" s="136" t="s">
        <v>1939</v>
      </c>
      <c r="J867" s="67" t="s">
        <v>1940</v>
      </c>
      <c r="K867" s="44" t="s">
        <v>307</v>
      </c>
      <c r="L867" s="32" t="s">
        <v>308</v>
      </c>
      <c r="M867" s="135" t="s">
        <v>1941</v>
      </c>
      <c r="N867" s="84"/>
    </row>
    <row r="868" spans="1:14" s="4" customFormat="1" ht="150" customHeight="1">
      <c r="A868" s="138" t="s">
        <v>1919</v>
      </c>
      <c r="B868" s="126" t="s">
        <v>1936</v>
      </c>
      <c r="C868" s="99" t="s">
        <v>1937</v>
      </c>
      <c r="D868" s="76">
        <v>1</v>
      </c>
      <c r="E868" s="129">
        <v>730</v>
      </c>
      <c r="F868" s="129">
        <v>765</v>
      </c>
      <c r="G868" s="130" t="s">
        <v>1938</v>
      </c>
      <c r="H868" s="133">
        <f t="shared" si="150"/>
        <v>0.57220800000000005</v>
      </c>
      <c r="I868" s="136" t="s">
        <v>1939</v>
      </c>
      <c r="J868" s="67" t="s">
        <v>1940</v>
      </c>
      <c r="K868" s="44" t="s">
        <v>307</v>
      </c>
      <c r="L868" s="32" t="s">
        <v>308</v>
      </c>
      <c r="M868" s="135" t="s">
        <v>1941</v>
      </c>
      <c r="N868" s="84"/>
    </row>
    <row r="869" spans="1:14" s="4" customFormat="1" ht="150" customHeight="1">
      <c r="A869" s="138" t="s">
        <v>1919</v>
      </c>
      <c r="B869" s="126" t="s">
        <v>1942</v>
      </c>
      <c r="C869" s="99" t="s">
        <v>1943</v>
      </c>
      <c r="D869" s="76">
        <v>1</v>
      </c>
      <c r="E869" s="129">
        <v>785</v>
      </c>
      <c r="F869" s="129">
        <v>820</v>
      </c>
      <c r="G869" s="130" t="s">
        <v>1938</v>
      </c>
      <c r="H869" s="133">
        <f t="shared" si="150"/>
        <v>0.57220800000000005</v>
      </c>
      <c r="I869" s="136" t="s">
        <v>1939</v>
      </c>
      <c r="J869" s="67" t="s">
        <v>1940</v>
      </c>
      <c r="K869" s="44" t="s">
        <v>307</v>
      </c>
      <c r="L869" s="32" t="s">
        <v>308</v>
      </c>
      <c r="M869" s="135" t="s">
        <v>1941</v>
      </c>
      <c r="N869" s="84"/>
    </row>
    <row r="870" spans="1:14" s="4" customFormat="1" ht="150" customHeight="1">
      <c r="A870" s="138" t="s">
        <v>1919</v>
      </c>
      <c r="B870" s="126" t="s">
        <v>1944</v>
      </c>
      <c r="C870" s="99" t="s">
        <v>1185</v>
      </c>
      <c r="D870" s="76">
        <v>1</v>
      </c>
      <c r="E870" s="129">
        <v>470</v>
      </c>
      <c r="F870" s="129">
        <v>495</v>
      </c>
      <c r="G870" s="130" t="s">
        <v>1945</v>
      </c>
      <c r="H870" s="133">
        <f t="shared" ref="H870:H873" si="151">1.185*0.645*0.47</f>
        <v>0.35923274999999999</v>
      </c>
      <c r="I870" s="136" t="s">
        <v>1812</v>
      </c>
      <c r="J870" s="67" t="s">
        <v>1946</v>
      </c>
      <c r="K870" s="44" t="s">
        <v>307</v>
      </c>
      <c r="L870" s="32" t="s">
        <v>308</v>
      </c>
      <c r="M870" s="135" t="s">
        <v>1947</v>
      </c>
      <c r="N870" s="84"/>
    </row>
    <row r="871" spans="1:14" s="4" customFormat="1" ht="150" customHeight="1">
      <c r="A871" s="138" t="s">
        <v>1919</v>
      </c>
      <c r="B871" s="126" t="s">
        <v>1944</v>
      </c>
      <c r="C871" s="99" t="s">
        <v>1185</v>
      </c>
      <c r="D871" s="76">
        <v>1</v>
      </c>
      <c r="E871" s="129">
        <v>470</v>
      </c>
      <c r="F871" s="129">
        <v>495</v>
      </c>
      <c r="G871" s="130" t="s">
        <v>1945</v>
      </c>
      <c r="H871" s="133">
        <f t="shared" si="151"/>
        <v>0.35923274999999999</v>
      </c>
      <c r="I871" s="136" t="s">
        <v>1812</v>
      </c>
      <c r="J871" s="67" t="s">
        <v>1946</v>
      </c>
      <c r="K871" s="44" t="s">
        <v>307</v>
      </c>
      <c r="L871" s="32" t="s">
        <v>308</v>
      </c>
      <c r="M871" s="135" t="s">
        <v>1947</v>
      </c>
      <c r="N871" s="84"/>
    </row>
    <row r="872" spans="1:14" s="4" customFormat="1" ht="150" customHeight="1">
      <c r="A872" s="138" t="s">
        <v>1919</v>
      </c>
      <c r="B872" s="126" t="s">
        <v>1948</v>
      </c>
      <c r="C872" s="99" t="s">
        <v>1949</v>
      </c>
      <c r="D872" s="76">
        <v>1</v>
      </c>
      <c r="E872" s="129">
        <v>540</v>
      </c>
      <c r="F872" s="129">
        <v>565</v>
      </c>
      <c r="G872" s="130" t="s">
        <v>1945</v>
      </c>
      <c r="H872" s="133">
        <f t="shared" si="151"/>
        <v>0.35923274999999999</v>
      </c>
      <c r="I872" s="136" t="s">
        <v>1812</v>
      </c>
      <c r="J872" s="67" t="s">
        <v>1946</v>
      </c>
      <c r="K872" s="44" t="s">
        <v>307</v>
      </c>
      <c r="L872" s="32" t="s">
        <v>308</v>
      </c>
      <c r="M872" s="135" t="s">
        <v>1947</v>
      </c>
      <c r="N872" s="84"/>
    </row>
    <row r="873" spans="1:14" s="4" customFormat="1" ht="150" customHeight="1">
      <c r="A873" s="138" t="s">
        <v>1919</v>
      </c>
      <c r="B873" s="126" t="s">
        <v>1948</v>
      </c>
      <c r="C873" s="99" t="s">
        <v>1949</v>
      </c>
      <c r="D873" s="76">
        <v>1</v>
      </c>
      <c r="E873" s="129">
        <v>540</v>
      </c>
      <c r="F873" s="129">
        <v>565</v>
      </c>
      <c r="G873" s="130" t="s">
        <v>1945</v>
      </c>
      <c r="H873" s="133">
        <f t="shared" si="151"/>
        <v>0.35923274999999999</v>
      </c>
      <c r="I873" s="136" t="s">
        <v>1812</v>
      </c>
      <c r="J873" s="67" t="s">
        <v>1946</v>
      </c>
      <c r="K873" s="44" t="s">
        <v>307</v>
      </c>
      <c r="L873" s="32" t="s">
        <v>308</v>
      </c>
      <c r="M873" s="135" t="s">
        <v>1947</v>
      </c>
      <c r="N873" s="84"/>
    </row>
    <row r="874" spans="1:14" s="4" customFormat="1" ht="150" customHeight="1">
      <c r="A874" s="138" t="s">
        <v>1919</v>
      </c>
      <c r="B874" s="126" t="s">
        <v>1950</v>
      </c>
      <c r="C874" s="99" t="s">
        <v>1951</v>
      </c>
      <c r="D874" s="76">
        <v>1</v>
      </c>
      <c r="E874" s="129">
        <v>270</v>
      </c>
      <c r="F874" s="129">
        <v>285</v>
      </c>
      <c r="G874" s="130" t="s">
        <v>1952</v>
      </c>
      <c r="H874" s="133">
        <f>1.05*0.5*0.44</f>
        <v>0.23100000000000001</v>
      </c>
      <c r="I874" s="136" t="s">
        <v>1953</v>
      </c>
      <c r="J874" s="67" t="s">
        <v>1954</v>
      </c>
      <c r="K874" s="44" t="s">
        <v>307</v>
      </c>
      <c r="L874" s="32" t="s">
        <v>308</v>
      </c>
      <c r="M874" s="135"/>
      <c r="N874" s="84"/>
    </row>
    <row r="875" spans="1:14" s="4" customFormat="1" ht="150" customHeight="1">
      <c r="A875" s="138" t="s">
        <v>456</v>
      </c>
      <c r="B875" s="126" t="s">
        <v>1955</v>
      </c>
      <c r="C875" s="99" t="s">
        <v>1956</v>
      </c>
      <c r="D875" s="76">
        <v>1</v>
      </c>
      <c r="E875" s="129">
        <v>538</v>
      </c>
      <c r="F875" s="129">
        <v>568</v>
      </c>
      <c r="G875" s="130" t="s">
        <v>1957</v>
      </c>
      <c r="H875" s="133">
        <f>1.13*0.65*0.62</f>
        <v>0.45539000000000002</v>
      </c>
      <c r="I875" s="136" t="s">
        <v>1958</v>
      </c>
      <c r="J875" s="137" t="s">
        <v>1959</v>
      </c>
      <c r="K875" s="44" t="s">
        <v>307</v>
      </c>
      <c r="L875" s="32" t="s">
        <v>308</v>
      </c>
      <c r="M875" s="135" t="s">
        <v>1960</v>
      </c>
      <c r="N875" s="84"/>
    </row>
    <row r="876" spans="1:14" s="4" customFormat="1" ht="150" customHeight="1">
      <c r="A876" s="138" t="s">
        <v>456</v>
      </c>
      <c r="B876" s="126" t="s">
        <v>1955</v>
      </c>
      <c r="C876" s="99" t="s">
        <v>1956</v>
      </c>
      <c r="D876" s="76">
        <v>1</v>
      </c>
      <c r="E876" s="129">
        <v>538</v>
      </c>
      <c r="F876" s="129">
        <v>568</v>
      </c>
      <c r="G876" s="130" t="s">
        <v>1961</v>
      </c>
      <c r="H876" s="133">
        <f t="shared" ref="H875:H878" si="152">1.13*0.65*0.63</f>
        <v>0.46273500000000001</v>
      </c>
      <c r="I876" s="136" t="s">
        <v>1958</v>
      </c>
      <c r="J876" s="137" t="s">
        <v>1959</v>
      </c>
      <c r="K876" s="44" t="s">
        <v>307</v>
      </c>
      <c r="L876" s="32" t="s">
        <v>308</v>
      </c>
      <c r="M876" s="135" t="s">
        <v>1960</v>
      </c>
      <c r="N876" s="84"/>
    </row>
    <row r="877" spans="1:14" s="4" customFormat="1" ht="150" customHeight="1">
      <c r="A877" s="138" t="s">
        <v>456</v>
      </c>
      <c r="B877" s="126" t="s">
        <v>1962</v>
      </c>
      <c r="C877" s="99" t="s">
        <v>1956</v>
      </c>
      <c r="D877" s="76">
        <v>1</v>
      </c>
      <c r="E877" s="129">
        <v>595</v>
      </c>
      <c r="F877" s="129">
        <v>625</v>
      </c>
      <c r="G877" s="130" t="s">
        <v>1963</v>
      </c>
      <c r="H877" s="133">
        <f t="shared" si="152"/>
        <v>0.46273500000000001</v>
      </c>
      <c r="I877" s="136" t="s">
        <v>1958</v>
      </c>
      <c r="J877" s="137" t="s">
        <v>1964</v>
      </c>
      <c r="K877" s="44" t="s">
        <v>307</v>
      </c>
      <c r="L877" s="32" t="s">
        <v>308</v>
      </c>
      <c r="M877" s="135" t="s">
        <v>1960</v>
      </c>
      <c r="N877" s="84"/>
    </row>
    <row r="878" spans="1:14" s="4" customFormat="1" ht="150" customHeight="1">
      <c r="A878" s="138" t="s">
        <v>456</v>
      </c>
      <c r="B878" s="126" t="s">
        <v>1962</v>
      </c>
      <c r="C878" s="99" t="s">
        <v>1956</v>
      </c>
      <c r="D878" s="76">
        <v>1</v>
      </c>
      <c r="E878" s="129">
        <v>595</v>
      </c>
      <c r="F878" s="129">
        <v>625</v>
      </c>
      <c r="G878" s="130" t="s">
        <v>1963</v>
      </c>
      <c r="H878" s="133">
        <f t="shared" si="152"/>
        <v>0.46273500000000001</v>
      </c>
      <c r="I878" s="136" t="s">
        <v>1958</v>
      </c>
      <c r="J878" s="137" t="s">
        <v>1964</v>
      </c>
      <c r="K878" s="44" t="s">
        <v>307</v>
      </c>
      <c r="L878" s="32" t="s">
        <v>308</v>
      </c>
      <c r="M878" s="135" t="s">
        <v>1960</v>
      </c>
      <c r="N878" s="84"/>
    </row>
    <row r="879" spans="1:14" s="4" customFormat="1" ht="150" customHeight="1">
      <c r="A879" s="138" t="s">
        <v>456</v>
      </c>
      <c r="B879" s="126" t="s">
        <v>1965</v>
      </c>
      <c r="C879" s="99" t="s">
        <v>1966</v>
      </c>
      <c r="D879" s="76">
        <v>1</v>
      </c>
      <c r="E879" s="129">
        <v>385</v>
      </c>
      <c r="F879" s="129">
        <v>400</v>
      </c>
      <c r="G879" s="130" t="s">
        <v>1967</v>
      </c>
      <c r="H879" s="133">
        <f>1.11*0.6*0.36</f>
        <v>0.23976</v>
      </c>
      <c r="I879" s="136" t="s">
        <v>1968</v>
      </c>
      <c r="J879" s="137" t="s">
        <v>1969</v>
      </c>
      <c r="K879" s="44" t="s">
        <v>307</v>
      </c>
      <c r="L879" s="32" t="s">
        <v>308</v>
      </c>
      <c r="M879" s="135" t="s">
        <v>1970</v>
      </c>
      <c r="N879" s="84"/>
    </row>
    <row r="880" spans="1:14" s="4" customFormat="1" ht="150" customHeight="1">
      <c r="A880" s="138" t="s">
        <v>456</v>
      </c>
      <c r="B880" s="126" t="s">
        <v>1971</v>
      </c>
      <c r="C880" s="99" t="s">
        <v>1966</v>
      </c>
      <c r="D880" s="76">
        <v>1</v>
      </c>
      <c r="E880" s="129">
        <v>415</v>
      </c>
      <c r="F880" s="129">
        <v>430</v>
      </c>
      <c r="G880" s="130" t="s">
        <v>1972</v>
      </c>
      <c r="H880" s="133">
        <f>1.11*0.6*0.36</f>
        <v>0.23976</v>
      </c>
      <c r="I880" s="136" t="s">
        <v>1973</v>
      </c>
      <c r="J880" s="137" t="s">
        <v>1974</v>
      </c>
      <c r="K880" s="44" t="s">
        <v>307</v>
      </c>
      <c r="L880" s="32" t="s">
        <v>308</v>
      </c>
      <c r="M880" s="135" t="s">
        <v>1970</v>
      </c>
      <c r="N880" s="84"/>
    </row>
    <row r="881" spans="1:14" s="4" customFormat="1" ht="150" customHeight="1">
      <c r="A881" s="138" t="s">
        <v>326</v>
      </c>
      <c r="B881" s="126" t="s">
        <v>1975</v>
      </c>
      <c r="C881" s="99" t="s">
        <v>1976</v>
      </c>
      <c r="D881" s="76">
        <v>1</v>
      </c>
      <c r="E881" s="129">
        <v>588</v>
      </c>
      <c r="F881" s="129">
        <v>616</v>
      </c>
      <c r="G881" s="130" t="s">
        <v>1977</v>
      </c>
      <c r="H881" s="133">
        <f t="shared" ref="H881:H885" si="153">1.11*0.74*0.57</f>
        <v>0.468198</v>
      </c>
      <c r="I881" s="136" t="s">
        <v>1978</v>
      </c>
      <c r="J881" s="137" t="s">
        <v>1979</v>
      </c>
      <c r="K881" s="44" t="s">
        <v>307</v>
      </c>
      <c r="L881" s="32" t="s">
        <v>308</v>
      </c>
      <c r="M881" s="135" t="s">
        <v>1980</v>
      </c>
      <c r="N881" s="84"/>
    </row>
    <row r="882" spans="1:14" s="4" customFormat="1" ht="150" customHeight="1">
      <c r="A882" s="138" t="s">
        <v>326</v>
      </c>
      <c r="B882" s="126" t="s">
        <v>1975</v>
      </c>
      <c r="C882" s="99" t="s">
        <v>1976</v>
      </c>
      <c r="D882" s="76">
        <v>1</v>
      </c>
      <c r="E882" s="129">
        <v>588</v>
      </c>
      <c r="F882" s="129">
        <v>616</v>
      </c>
      <c r="G882" s="130" t="s">
        <v>1977</v>
      </c>
      <c r="H882" s="133">
        <f t="shared" si="153"/>
        <v>0.468198</v>
      </c>
      <c r="I882" s="136" t="s">
        <v>1978</v>
      </c>
      <c r="J882" s="137" t="s">
        <v>1979</v>
      </c>
      <c r="K882" s="44" t="s">
        <v>307</v>
      </c>
      <c r="L882" s="32" t="s">
        <v>308</v>
      </c>
      <c r="M882" s="135" t="s">
        <v>1980</v>
      </c>
      <c r="N882" s="84"/>
    </row>
    <row r="883" spans="1:14" s="4" customFormat="1" ht="150" customHeight="1">
      <c r="A883" s="138" t="s">
        <v>326</v>
      </c>
      <c r="B883" s="126" t="s">
        <v>1981</v>
      </c>
      <c r="C883" s="99" t="s">
        <v>1976</v>
      </c>
      <c r="D883" s="76">
        <v>1</v>
      </c>
      <c r="E883" s="129">
        <v>633</v>
      </c>
      <c r="F883" s="129">
        <v>660</v>
      </c>
      <c r="G883" s="130" t="s">
        <v>1977</v>
      </c>
      <c r="H883" s="133">
        <f t="shared" si="153"/>
        <v>0.468198</v>
      </c>
      <c r="I883" s="136" t="s">
        <v>1978</v>
      </c>
      <c r="J883" s="137" t="s">
        <v>1982</v>
      </c>
      <c r="K883" s="44" t="s">
        <v>307</v>
      </c>
      <c r="L883" s="32" t="s">
        <v>308</v>
      </c>
      <c r="M883" s="135" t="s">
        <v>1980</v>
      </c>
      <c r="N883" s="84"/>
    </row>
    <row r="884" spans="1:14" s="4" customFormat="1" ht="150" customHeight="1">
      <c r="A884" s="138" t="s">
        <v>326</v>
      </c>
      <c r="B884" s="126" t="s">
        <v>1981</v>
      </c>
      <c r="C884" s="99" t="s">
        <v>1976</v>
      </c>
      <c r="D884" s="76">
        <v>1</v>
      </c>
      <c r="E884" s="129">
        <v>633</v>
      </c>
      <c r="F884" s="129">
        <v>660</v>
      </c>
      <c r="G884" s="130" t="s">
        <v>1977</v>
      </c>
      <c r="H884" s="133">
        <f t="shared" si="153"/>
        <v>0.468198</v>
      </c>
      <c r="I884" s="136" t="s">
        <v>1978</v>
      </c>
      <c r="J884" s="137" t="s">
        <v>1982</v>
      </c>
      <c r="K884" s="44" t="s">
        <v>307</v>
      </c>
      <c r="L884" s="32" t="s">
        <v>308</v>
      </c>
      <c r="M884" s="135" t="s">
        <v>1980</v>
      </c>
      <c r="N884" s="84"/>
    </row>
    <row r="885" spans="1:14" s="4" customFormat="1" ht="162" customHeight="1">
      <c r="A885" s="138" t="s">
        <v>326</v>
      </c>
      <c r="B885" s="126" t="s">
        <v>1983</v>
      </c>
      <c r="C885" s="99" t="s">
        <v>1984</v>
      </c>
      <c r="D885" s="76">
        <v>1</v>
      </c>
      <c r="E885" s="129">
        <v>678</v>
      </c>
      <c r="F885" s="129">
        <v>706</v>
      </c>
      <c r="G885" s="130" t="s">
        <v>1977</v>
      </c>
      <c r="H885" s="133">
        <f t="shared" si="153"/>
        <v>0.468198</v>
      </c>
      <c r="I885" s="136" t="s">
        <v>1491</v>
      </c>
      <c r="J885" s="80" t="s">
        <v>1985</v>
      </c>
      <c r="K885" s="44" t="s">
        <v>307</v>
      </c>
      <c r="L885" s="32" t="s">
        <v>308</v>
      </c>
      <c r="M885" s="135" t="s">
        <v>1980</v>
      </c>
      <c r="N885" s="84"/>
    </row>
    <row r="886" spans="1:14" s="4" customFormat="1" ht="150" customHeight="1">
      <c r="A886" s="138" t="s">
        <v>610</v>
      </c>
      <c r="B886" s="126" t="s">
        <v>1986</v>
      </c>
      <c r="C886" s="107" t="s">
        <v>1987</v>
      </c>
      <c r="D886" s="76">
        <v>1</v>
      </c>
      <c r="E886" s="129">
        <v>705</v>
      </c>
      <c r="F886" s="129">
        <v>742</v>
      </c>
      <c r="G886" s="130" t="s">
        <v>1988</v>
      </c>
      <c r="H886" s="133">
        <f t="shared" ref="H886:H890" si="154">1.33*0.79*0.57</f>
        <v>0.59889899999999996</v>
      </c>
      <c r="I886" s="136" t="s">
        <v>1989</v>
      </c>
      <c r="J886" s="147" t="s">
        <v>1990</v>
      </c>
      <c r="K886" s="44" t="s">
        <v>307</v>
      </c>
      <c r="L886" s="32" t="s">
        <v>308</v>
      </c>
      <c r="M886" s="135" t="s">
        <v>1991</v>
      </c>
      <c r="N886" s="84"/>
    </row>
    <row r="887" spans="1:14" s="4" customFormat="1" ht="150" customHeight="1">
      <c r="A887" s="138" t="s">
        <v>610</v>
      </c>
      <c r="B887" s="126" t="s">
        <v>1992</v>
      </c>
      <c r="C887" s="107" t="s">
        <v>1987</v>
      </c>
      <c r="D887" s="76">
        <v>1</v>
      </c>
      <c r="E887" s="129">
        <v>735</v>
      </c>
      <c r="F887" s="129">
        <v>770</v>
      </c>
      <c r="G887" s="130" t="s">
        <v>1988</v>
      </c>
      <c r="H887" s="133">
        <f t="shared" si="154"/>
        <v>0.59889899999999996</v>
      </c>
      <c r="I887" s="136" t="s">
        <v>1989</v>
      </c>
      <c r="J887" s="147" t="s">
        <v>1993</v>
      </c>
      <c r="K887" s="44" t="s">
        <v>307</v>
      </c>
      <c r="L887" s="32" t="s">
        <v>308</v>
      </c>
      <c r="M887" s="135" t="s">
        <v>1991</v>
      </c>
      <c r="N887" s="84"/>
    </row>
    <row r="888" spans="1:14" s="4" customFormat="1" ht="150" customHeight="1">
      <c r="A888" s="138" t="s">
        <v>610</v>
      </c>
      <c r="B888" s="126" t="s">
        <v>1994</v>
      </c>
      <c r="C888" s="107" t="s">
        <v>1987</v>
      </c>
      <c r="D888" s="76">
        <v>1</v>
      </c>
      <c r="E888" s="129">
        <v>765</v>
      </c>
      <c r="F888" s="129">
        <v>800</v>
      </c>
      <c r="G888" s="130" t="s">
        <v>1988</v>
      </c>
      <c r="H888" s="133">
        <f t="shared" si="154"/>
        <v>0.59889899999999996</v>
      </c>
      <c r="I888" s="136" t="s">
        <v>1989</v>
      </c>
      <c r="J888" s="147" t="s">
        <v>1995</v>
      </c>
      <c r="K888" s="44" t="s">
        <v>307</v>
      </c>
      <c r="L888" s="32" t="s">
        <v>308</v>
      </c>
      <c r="M888" s="135" t="s">
        <v>1991</v>
      </c>
      <c r="N888" s="84"/>
    </row>
    <row r="889" spans="1:14" s="4" customFormat="1" ht="150" customHeight="1">
      <c r="A889" s="138" t="s">
        <v>610</v>
      </c>
      <c r="B889" s="126" t="s">
        <v>1996</v>
      </c>
      <c r="C889" s="107" t="s">
        <v>1987</v>
      </c>
      <c r="D889" s="76">
        <v>1</v>
      </c>
      <c r="E889" s="129">
        <v>865</v>
      </c>
      <c r="F889" s="129">
        <v>900</v>
      </c>
      <c r="G889" s="130" t="s">
        <v>1988</v>
      </c>
      <c r="H889" s="133">
        <f t="shared" si="154"/>
        <v>0.59889899999999996</v>
      </c>
      <c r="I889" s="136" t="s">
        <v>1989</v>
      </c>
      <c r="J889" s="147" t="s">
        <v>1997</v>
      </c>
      <c r="K889" s="44" t="s">
        <v>307</v>
      </c>
      <c r="L889" s="32" t="s">
        <v>308</v>
      </c>
      <c r="M889" s="135" t="s">
        <v>1991</v>
      </c>
      <c r="N889" s="84"/>
    </row>
    <row r="890" spans="1:14" s="4" customFormat="1" ht="150" customHeight="1">
      <c r="A890" s="138" t="s">
        <v>610</v>
      </c>
      <c r="B890" s="126" t="s">
        <v>1998</v>
      </c>
      <c r="C890" s="107" t="s">
        <v>1987</v>
      </c>
      <c r="D890" s="76">
        <v>1</v>
      </c>
      <c r="E890" s="129">
        <v>965</v>
      </c>
      <c r="F890" s="129">
        <v>1000</v>
      </c>
      <c r="G890" s="130" t="s">
        <v>1988</v>
      </c>
      <c r="H890" s="133">
        <f t="shared" si="154"/>
        <v>0.59889899999999996</v>
      </c>
      <c r="I890" s="136" t="s">
        <v>1989</v>
      </c>
      <c r="J890" s="147" t="s">
        <v>1999</v>
      </c>
      <c r="K890" s="44" t="s">
        <v>307</v>
      </c>
      <c r="L890" s="32" t="s">
        <v>308</v>
      </c>
      <c r="M890" s="135" t="s">
        <v>1991</v>
      </c>
      <c r="N890" s="84"/>
    </row>
    <row r="891" spans="1:14" s="4" customFormat="1" ht="150" customHeight="1">
      <c r="A891" s="138" t="s">
        <v>414</v>
      </c>
      <c r="B891" s="126" t="s">
        <v>2000</v>
      </c>
      <c r="C891" s="99" t="s">
        <v>2001</v>
      </c>
      <c r="D891" s="76">
        <v>1</v>
      </c>
      <c r="E891" s="129">
        <v>540</v>
      </c>
      <c r="F891" s="129">
        <v>570</v>
      </c>
      <c r="G891" s="130" t="s">
        <v>2002</v>
      </c>
      <c r="H891" s="133">
        <f t="shared" ref="H891:H894" si="155">1.18*0.72*0.56</f>
        <v>0.47577599999999998</v>
      </c>
      <c r="I891" s="136" t="s">
        <v>2003</v>
      </c>
      <c r="J891" s="67" t="s">
        <v>2004</v>
      </c>
      <c r="K891" s="44" t="s">
        <v>307</v>
      </c>
      <c r="L891" s="32" t="s">
        <v>308</v>
      </c>
      <c r="M891" s="135" t="s">
        <v>2005</v>
      </c>
      <c r="N891" s="84"/>
    </row>
    <row r="892" spans="1:14" s="4" customFormat="1" ht="150" customHeight="1">
      <c r="A892" s="138" t="s">
        <v>414</v>
      </c>
      <c r="B892" s="126" t="s">
        <v>2000</v>
      </c>
      <c r="C892" s="99" t="s">
        <v>2001</v>
      </c>
      <c r="D892" s="76">
        <v>1</v>
      </c>
      <c r="E892" s="129">
        <v>540</v>
      </c>
      <c r="F892" s="129">
        <v>570</v>
      </c>
      <c r="G892" s="130" t="s">
        <v>2002</v>
      </c>
      <c r="H892" s="133">
        <f t="shared" si="155"/>
        <v>0.47577599999999998</v>
      </c>
      <c r="I892" s="136" t="s">
        <v>2003</v>
      </c>
      <c r="J892" s="67" t="s">
        <v>2004</v>
      </c>
      <c r="K892" s="44" t="s">
        <v>307</v>
      </c>
      <c r="L892" s="32" t="s">
        <v>308</v>
      </c>
      <c r="M892" s="135" t="s">
        <v>2005</v>
      </c>
      <c r="N892" s="84"/>
    </row>
    <row r="893" spans="1:14" s="4" customFormat="1" ht="150" customHeight="1">
      <c r="A893" s="138" t="s">
        <v>414</v>
      </c>
      <c r="B893" s="126" t="s">
        <v>2006</v>
      </c>
      <c r="C893" s="99" t="s">
        <v>2001</v>
      </c>
      <c r="D893" s="76">
        <v>1</v>
      </c>
      <c r="E893" s="129">
        <v>570</v>
      </c>
      <c r="F893" s="129">
        <v>600</v>
      </c>
      <c r="G893" s="130" t="s">
        <v>2002</v>
      </c>
      <c r="H893" s="133">
        <f t="shared" si="155"/>
        <v>0.47577599999999998</v>
      </c>
      <c r="I893" s="136" t="s">
        <v>2003</v>
      </c>
      <c r="J893" s="67" t="s">
        <v>2007</v>
      </c>
      <c r="K893" s="44" t="s">
        <v>307</v>
      </c>
      <c r="L893" s="32" t="s">
        <v>308</v>
      </c>
      <c r="M893" s="135" t="s">
        <v>2005</v>
      </c>
      <c r="N893" s="84"/>
    </row>
    <row r="894" spans="1:14" s="4" customFormat="1" ht="150" customHeight="1">
      <c r="A894" s="138" t="s">
        <v>414</v>
      </c>
      <c r="B894" s="126" t="s">
        <v>2008</v>
      </c>
      <c r="C894" s="99" t="s">
        <v>2001</v>
      </c>
      <c r="D894" s="76">
        <v>1</v>
      </c>
      <c r="E894" s="129">
        <v>600</v>
      </c>
      <c r="F894" s="129">
        <v>630</v>
      </c>
      <c r="G894" s="130" t="s">
        <v>2002</v>
      </c>
      <c r="H894" s="133">
        <f t="shared" si="155"/>
        <v>0.47577599999999998</v>
      </c>
      <c r="I894" s="136" t="s">
        <v>2003</v>
      </c>
      <c r="J894" s="67" t="s">
        <v>2009</v>
      </c>
      <c r="K894" s="44" t="s">
        <v>307</v>
      </c>
      <c r="L894" s="32" t="s">
        <v>308</v>
      </c>
      <c r="M894" s="135" t="s">
        <v>2005</v>
      </c>
      <c r="N894" s="84"/>
    </row>
    <row r="895" spans="1:14" s="4" customFormat="1" ht="150" customHeight="1">
      <c r="A895" s="105" t="s">
        <v>2010</v>
      </c>
      <c r="B895" s="126" t="s">
        <v>2011</v>
      </c>
      <c r="C895" s="99" t="s">
        <v>2012</v>
      </c>
      <c r="D895" s="76">
        <v>1</v>
      </c>
      <c r="E895" s="129">
        <v>427</v>
      </c>
      <c r="F895" s="129">
        <v>447</v>
      </c>
      <c r="G895" s="130" t="s">
        <v>2013</v>
      </c>
      <c r="H895" s="133">
        <f>1.04*0.65*0.5</f>
        <v>0.33800000000000002</v>
      </c>
      <c r="I895" s="63" t="s">
        <v>2014</v>
      </c>
      <c r="J895" s="67" t="s">
        <v>2015</v>
      </c>
      <c r="K895" s="44" t="s">
        <v>307</v>
      </c>
      <c r="L895" s="32" t="s">
        <v>308</v>
      </c>
      <c r="M895" s="135" t="s">
        <v>1528</v>
      </c>
      <c r="N895" s="128"/>
    </row>
    <row r="896" spans="1:14" s="4" customFormat="1" ht="150" customHeight="1">
      <c r="A896" s="105" t="s">
        <v>2010</v>
      </c>
      <c r="B896" s="126" t="s">
        <v>2016</v>
      </c>
      <c r="C896" s="99" t="s">
        <v>2012</v>
      </c>
      <c r="D896" s="76">
        <v>1</v>
      </c>
      <c r="E896" s="129">
        <v>495</v>
      </c>
      <c r="F896" s="129">
        <v>515</v>
      </c>
      <c r="G896" s="130" t="s">
        <v>2013</v>
      </c>
      <c r="H896" s="133">
        <f>1.04*0.65*0.5</f>
        <v>0.33800000000000002</v>
      </c>
      <c r="I896" s="63" t="s">
        <v>2014</v>
      </c>
      <c r="J896" s="67" t="s">
        <v>2017</v>
      </c>
      <c r="K896" s="44" t="s">
        <v>307</v>
      </c>
      <c r="L896" s="32" t="s">
        <v>308</v>
      </c>
      <c r="M896" s="135" t="s">
        <v>1528</v>
      </c>
      <c r="N896" s="128"/>
    </row>
    <row r="897" spans="1:14" s="4" customFormat="1" ht="150" customHeight="1">
      <c r="A897" s="105" t="s">
        <v>466</v>
      </c>
      <c r="B897" s="126" t="s">
        <v>2018</v>
      </c>
      <c r="C897" s="99" t="s">
        <v>2019</v>
      </c>
      <c r="D897" s="76">
        <v>1</v>
      </c>
      <c r="E897" s="129">
        <v>460</v>
      </c>
      <c r="F897" s="129">
        <v>485</v>
      </c>
      <c r="G897" s="130" t="s">
        <v>2020</v>
      </c>
      <c r="H897" s="133">
        <f t="shared" ref="H897:H899" si="156">1.05*0.65*0.545</f>
        <v>0.37196249999999997</v>
      </c>
      <c r="I897" s="63" t="s">
        <v>2021</v>
      </c>
      <c r="J897" s="67" t="s">
        <v>2022</v>
      </c>
      <c r="K897" s="44" t="s">
        <v>307</v>
      </c>
      <c r="L897" s="32" t="s">
        <v>308</v>
      </c>
      <c r="M897" s="135" t="s">
        <v>2023</v>
      </c>
      <c r="N897" s="128"/>
    </row>
    <row r="898" spans="1:14" s="4" customFormat="1" ht="150" customHeight="1">
      <c r="A898" s="105" t="s">
        <v>466</v>
      </c>
      <c r="B898" s="126" t="s">
        <v>2018</v>
      </c>
      <c r="C898" s="99" t="s">
        <v>2019</v>
      </c>
      <c r="D898" s="76">
        <v>1</v>
      </c>
      <c r="E898" s="129">
        <v>460</v>
      </c>
      <c r="F898" s="129">
        <v>485</v>
      </c>
      <c r="G898" s="130" t="s">
        <v>2020</v>
      </c>
      <c r="H898" s="133">
        <f t="shared" si="156"/>
        <v>0.37196249999999997</v>
      </c>
      <c r="I898" s="63" t="s">
        <v>2021</v>
      </c>
      <c r="J898" s="67" t="s">
        <v>2024</v>
      </c>
      <c r="K898" s="44" t="s">
        <v>307</v>
      </c>
      <c r="L898" s="32" t="s">
        <v>308</v>
      </c>
      <c r="M898" s="135" t="s">
        <v>2023</v>
      </c>
      <c r="N898" s="128"/>
    </row>
    <row r="899" spans="1:14" s="4" customFormat="1" ht="159.94999999999999" customHeight="1">
      <c r="A899" s="105" t="s">
        <v>466</v>
      </c>
      <c r="B899" s="126" t="s">
        <v>2025</v>
      </c>
      <c r="C899" s="99" t="s">
        <v>2019</v>
      </c>
      <c r="D899" s="76">
        <v>1</v>
      </c>
      <c r="E899" s="129">
        <v>650</v>
      </c>
      <c r="F899" s="129">
        <v>675</v>
      </c>
      <c r="G899" s="130" t="s">
        <v>2020</v>
      </c>
      <c r="H899" s="133">
        <f t="shared" si="156"/>
        <v>0.37196249999999997</v>
      </c>
      <c r="I899" s="63" t="s">
        <v>2021</v>
      </c>
      <c r="J899" s="67" t="s">
        <v>2024</v>
      </c>
      <c r="K899" s="44" t="s">
        <v>307</v>
      </c>
      <c r="L899" s="32" t="s">
        <v>308</v>
      </c>
      <c r="M899" s="135" t="s">
        <v>2026</v>
      </c>
      <c r="N899" s="128"/>
    </row>
    <row r="900" spans="1:14" s="4" customFormat="1" ht="150" customHeight="1">
      <c r="A900" s="105" t="s">
        <v>533</v>
      </c>
      <c r="B900" s="106" t="s">
        <v>2027</v>
      </c>
      <c r="C900" s="99" t="s">
        <v>2028</v>
      </c>
      <c r="D900" s="76">
        <v>1</v>
      </c>
      <c r="E900" s="108">
        <v>418</v>
      </c>
      <c r="F900" s="72">
        <v>465</v>
      </c>
      <c r="G900" s="61" t="s">
        <v>2029</v>
      </c>
      <c r="H900" s="120">
        <f t="shared" ref="H900:H908" si="157">1.18*0.61*0.52</f>
        <v>0.37429600000000002</v>
      </c>
      <c r="I900" s="63" t="s">
        <v>2030</v>
      </c>
      <c r="J900" s="112" t="s">
        <v>2031</v>
      </c>
      <c r="K900" s="44" t="s">
        <v>307</v>
      </c>
      <c r="L900" s="32" t="s">
        <v>308</v>
      </c>
      <c r="M900" s="67" t="s">
        <v>2032</v>
      </c>
      <c r="N900" s="84" t="s">
        <v>2033</v>
      </c>
    </row>
    <row r="901" spans="1:14" s="4" customFormat="1" ht="150" customHeight="1">
      <c r="A901" s="105" t="s">
        <v>533</v>
      </c>
      <c r="B901" s="106" t="s">
        <v>2034</v>
      </c>
      <c r="C901" s="99" t="s">
        <v>2035</v>
      </c>
      <c r="D901" s="76">
        <v>1</v>
      </c>
      <c r="E901" s="108">
        <v>468</v>
      </c>
      <c r="F901" s="72">
        <v>490</v>
      </c>
      <c r="G901" s="61" t="s">
        <v>2029</v>
      </c>
      <c r="H901" s="120">
        <f t="shared" si="157"/>
        <v>0.37429600000000002</v>
      </c>
      <c r="I901" s="63" t="s">
        <v>2030</v>
      </c>
      <c r="J901" s="112" t="s">
        <v>2036</v>
      </c>
      <c r="K901" s="44" t="s">
        <v>307</v>
      </c>
      <c r="L901" s="32" t="s">
        <v>308</v>
      </c>
      <c r="M901" s="67" t="s">
        <v>2032</v>
      </c>
      <c r="N901" s="84" t="s">
        <v>2037</v>
      </c>
    </row>
    <row r="902" spans="1:14" s="4" customFormat="1" ht="150" customHeight="1">
      <c r="A902" s="105" t="s">
        <v>533</v>
      </c>
      <c r="B902" s="106" t="s">
        <v>2038</v>
      </c>
      <c r="C902" s="99" t="s">
        <v>2035</v>
      </c>
      <c r="D902" s="76">
        <v>1</v>
      </c>
      <c r="E902" s="108">
        <v>513</v>
      </c>
      <c r="F902" s="72">
        <v>535</v>
      </c>
      <c r="G902" s="61" t="s">
        <v>2029</v>
      </c>
      <c r="H902" s="120">
        <f t="shared" si="157"/>
        <v>0.37429600000000002</v>
      </c>
      <c r="I902" s="63" t="s">
        <v>2030</v>
      </c>
      <c r="J902" s="112" t="s">
        <v>2039</v>
      </c>
      <c r="K902" s="44" t="s">
        <v>307</v>
      </c>
      <c r="L902" s="32" t="s">
        <v>308</v>
      </c>
      <c r="M902" s="67" t="s">
        <v>2032</v>
      </c>
      <c r="N902" s="84" t="s">
        <v>2037</v>
      </c>
    </row>
    <row r="903" spans="1:14" s="4" customFormat="1" ht="150" customHeight="1">
      <c r="A903" s="105" t="s">
        <v>533</v>
      </c>
      <c r="B903" s="106" t="s">
        <v>2040</v>
      </c>
      <c r="C903" s="99" t="s">
        <v>2041</v>
      </c>
      <c r="D903" s="76">
        <v>1</v>
      </c>
      <c r="E903" s="108">
        <v>463</v>
      </c>
      <c r="F903" s="72">
        <v>485</v>
      </c>
      <c r="G903" s="61" t="s">
        <v>2029</v>
      </c>
      <c r="H903" s="120">
        <f t="shared" si="157"/>
        <v>0.37429600000000002</v>
      </c>
      <c r="I903" s="63" t="s">
        <v>2030</v>
      </c>
      <c r="J903" s="112" t="s">
        <v>2031</v>
      </c>
      <c r="K903" s="44" t="s">
        <v>307</v>
      </c>
      <c r="L903" s="32" t="s">
        <v>308</v>
      </c>
      <c r="M903" s="67" t="s">
        <v>2032</v>
      </c>
      <c r="N903" s="84" t="s">
        <v>2037</v>
      </c>
    </row>
    <row r="904" spans="1:14" s="4" customFormat="1" ht="150" customHeight="1">
      <c r="A904" s="105" t="s">
        <v>533</v>
      </c>
      <c r="B904" s="106" t="s">
        <v>2042</v>
      </c>
      <c r="C904" s="99" t="s">
        <v>2041</v>
      </c>
      <c r="D904" s="76">
        <v>1</v>
      </c>
      <c r="E904" s="108">
        <v>558</v>
      </c>
      <c r="F904" s="72">
        <v>580</v>
      </c>
      <c r="G904" s="61" t="s">
        <v>2029</v>
      </c>
      <c r="H904" s="120">
        <f t="shared" si="157"/>
        <v>0.37429600000000002</v>
      </c>
      <c r="I904" s="63" t="s">
        <v>2030</v>
      </c>
      <c r="J904" s="112" t="s">
        <v>2039</v>
      </c>
      <c r="K904" s="44" t="s">
        <v>307</v>
      </c>
      <c r="L904" s="32" t="s">
        <v>308</v>
      </c>
      <c r="M904" s="67" t="s">
        <v>2032</v>
      </c>
      <c r="N904" s="84" t="s">
        <v>2037</v>
      </c>
    </row>
    <row r="905" spans="1:14" s="4" customFormat="1" ht="150" customHeight="1">
      <c r="A905" s="105" t="s">
        <v>533</v>
      </c>
      <c r="B905" s="106" t="s">
        <v>2043</v>
      </c>
      <c r="C905" s="99" t="s">
        <v>2044</v>
      </c>
      <c r="D905" s="76">
        <v>1</v>
      </c>
      <c r="E905" s="108">
        <v>463</v>
      </c>
      <c r="F905" s="72">
        <v>485</v>
      </c>
      <c r="G905" s="61" t="s">
        <v>2029</v>
      </c>
      <c r="H905" s="120">
        <f t="shared" si="157"/>
        <v>0.37429600000000002</v>
      </c>
      <c r="I905" s="63" t="s">
        <v>2030</v>
      </c>
      <c r="J905" s="112" t="s">
        <v>2031</v>
      </c>
      <c r="K905" s="44" t="s">
        <v>307</v>
      </c>
      <c r="L905" s="32" t="s">
        <v>308</v>
      </c>
      <c r="M905" s="67" t="s">
        <v>2032</v>
      </c>
      <c r="N905" s="84" t="s">
        <v>2037</v>
      </c>
    </row>
    <row r="906" spans="1:14" s="4" customFormat="1" ht="150" customHeight="1">
      <c r="A906" s="105" t="s">
        <v>533</v>
      </c>
      <c r="B906" s="106" t="s">
        <v>2043</v>
      </c>
      <c r="C906" s="99" t="s">
        <v>2044</v>
      </c>
      <c r="D906" s="76">
        <v>1</v>
      </c>
      <c r="E906" s="108">
        <v>463</v>
      </c>
      <c r="F906" s="72">
        <v>485</v>
      </c>
      <c r="G906" s="61" t="s">
        <v>2029</v>
      </c>
      <c r="H906" s="120">
        <f t="shared" si="157"/>
        <v>0.37429600000000002</v>
      </c>
      <c r="I906" s="63" t="s">
        <v>2030</v>
      </c>
      <c r="J906" s="112" t="s">
        <v>2031</v>
      </c>
      <c r="K906" s="44" t="s">
        <v>307</v>
      </c>
      <c r="L906" s="32" t="s">
        <v>308</v>
      </c>
      <c r="M906" s="67" t="s">
        <v>2032</v>
      </c>
      <c r="N906" s="84" t="s">
        <v>2037</v>
      </c>
    </row>
    <row r="907" spans="1:14" s="4" customFormat="1" ht="150" customHeight="1">
      <c r="A907" s="105" t="s">
        <v>533</v>
      </c>
      <c r="B907" s="106" t="s">
        <v>2045</v>
      </c>
      <c r="C907" s="99" t="s">
        <v>2044</v>
      </c>
      <c r="D907" s="76">
        <v>1</v>
      </c>
      <c r="E907" s="108">
        <v>558</v>
      </c>
      <c r="F907" s="72">
        <v>580</v>
      </c>
      <c r="G907" s="61" t="s">
        <v>2029</v>
      </c>
      <c r="H907" s="120">
        <f t="shared" si="157"/>
        <v>0.37429600000000002</v>
      </c>
      <c r="I907" s="63" t="s">
        <v>2030</v>
      </c>
      <c r="J907" s="112" t="s">
        <v>2039</v>
      </c>
      <c r="K907" s="44" t="s">
        <v>307</v>
      </c>
      <c r="L907" s="32" t="s">
        <v>308</v>
      </c>
      <c r="M907" s="67" t="s">
        <v>2032</v>
      </c>
      <c r="N907" s="84" t="s">
        <v>2037</v>
      </c>
    </row>
    <row r="908" spans="1:14" s="4" customFormat="1" ht="150" customHeight="1">
      <c r="A908" s="105" t="s">
        <v>533</v>
      </c>
      <c r="B908" s="106" t="s">
        <v>2045</v>
      </c>
      <c r="C908" s="99" t="s">
        <v>2044</v>
      </c>
      <c r="D908" s="76">
        <v>1</v>
      </c>
      <c r="E908" s="108">
        <v>558</v>
      </c>
      <c r="F908" s="72">
        <v>580</v>
      </c>
      <c r="G908" s="61" t="s">
        <v>2029</v>
      </c>
      <c r="H908" s="120">
        <f t="shared" si="157"/>
        <v>0.37429600000000002</v>
      </c>
      <c r="I908" s="63" t="s">
        <v>2030</v>
      </c>
      <c r="J908" s="112" t="s">
        <v>2039</v>
      </c>
      <c r="K908" s="44" t="s">
        <v>307</v>
      </c>
      <c r="L908" s="32" t="s">
        <v>308</v>
      </c>
      <c r="M908" s="67" t="s">
        <v>2032</v>
      </c>
      <c r="N908" s="84" t="s">
        <v>2037</v>
      </c>
    </row>
    <row r="909" spans="1:14" s="4" customFormat="1" ht="150" customHeight="1">
      <c r="A909" s="105" t="s">
        <v>576</v>
      </c>
      <c r="B909" s="126" t="s">
        <v>2046</v>
      </c>
      <c r="C909" s="99" t="s">
        <v>2047</v>
      </c>
      <c r="D909" s="76">
        <v>1</v>
      </c>
      <c r="E909" s="129">
        <v>658</v>
      </c>
      <c r="F909" s="129">
        <v>688</v>
      </c>
      <c r="G909" s="130" t="s">
        <v>2048</v>
      </c>
      <c r="H909" s="133">
        <f t="shared" ref="H909:H912" si="158">1.26*0.75*0.54</f>
        <v>0.51029999999999998</v>
      </c>
      <c r="I909" s="63" t="s">
        <v>2049</v>
      </c>
      <c r="J909" s="67" t="s">
        <v>2050</v>
      </c>
      <c r="K909" s="44" t="s">
        <v>307</v>
      </c>
      <c r="L909" s="32" t="s">
        <v>308</v>
      </c>
      <c r="M909" s="135" t="s">
        <v>2051</v>
      </c>
      <c r="N909" s="128" t="s">
        <v>1307</v>
      </c>
    </row>
    <row r="910" spans="1:14" s="4" customFormat="1" ht="150" customHeight="1">
      <c r="A910" s="105" t="s">
        <v>576</v>
      </c>
      <c r="B910" s="126" t="s">
        <v>2052</v>
      </c>
      <c r="C910" s="99" t="s">
        <v>2047</v>
      </c>
      <c r="D910" s="76">
        <v>1</v>
      </c>
      <c r="E910" s="129">
        <v>695</v>
      </c>
      <c r="F910" s="129">
        <v>725</v>
      </c>
      <c r="G910" s="130" t="s">
        <v>2048</v>
      </c>
      <c r="H910" s="133">
        <f t="shared" si="158"/>
        <v>0.51029999999999998</v>
      </c>
      <c r="I910" s="63" t="s">
        <v>2049</v>
      </c>
      <c r="J910" s="67" t="s">
        <v>2053</v>
      </c>
      <c r="K910" s="44" t="s">
        <v>307</v>
      </c>
      <c r="L910" s="32" t="s">
        <v>308</v>
      </c>
      <c r="M910" s="135" t="s">
        <v>2051</v>
      </c>
      <c r="N910" s="128" t="s">
        <v>1307</v>
      </c>
    </row>
    <row r="911" spans="1:14" s="4" customFormat="1" ht="150" customHeight="1">
      <c r="A911" s="105" t="s">
        <v>576</v>
      </c>
      <c r="B911" s="126" t="s">
        <v>159</v>
      </c>
      <c r="C911" s="99" t="s">
        <v>2047</v>
      </c>
      <c r="D911" s="76">
        <v>1</v>
      </c>
      <c r="E911" s="129">
        <v>735</v>
      </c>
      <c r="F911" s="129">
        <v>765</v>
      </c>
      <c r="G911" s="130" t="s">
        <v>2048</v>
      </c>
      <c r="H911" s="133">
        <f t="shared" si="158"/>
        <v>0.51029999999999998</v>
      </c>
      <c r="I911" s="63" t="s">
        <v>2049</v>
      </c>
      <c r="J911" s="67" t="s">
        <v>2054</v>
      </c>
      <c r="K911" s="44" t="s">
        <v>307</v>
      </c>
      <c r="L911" s="32" t="s">
        <v>308</v>
      </c>
      <c r="M911" s="135" t="s">
        <v>2051</v>
      </c>
      <c r="N911" s="128" t="s">
        <v>1307</v>
      </c>
    </row>
    <row r="912" spans="1:14" s="4" customFormat="1" ht="150" customHeight="1">
      <c r="A912" s="105" t="s">
        <v>563</v>
      </c>
      <c r="B912" s="74" t="s">
        <v>2055</v>
      </c>
      <c r="C912" s="75" t="s">
        <v>2056</v>
      </c>
      <c r="D912" s="76">
        <v>1</v>
      </c>
      <c r="E912" s="129">
        <v>660</v>
      </c>
      <c r="F912" s="129">
        <v>690</v>
      </c>
      <c r="G912" s="130" t="s">
        <v>2057</v>
      </c>
      <c r="H912" s="133">
        <f t="shared" ref="H912:H917" si="159">1.315*0.81*0.43</f>
        <v>0.45801449999999999</v>
      </c>
      <c r="I912" s="63" t="s">
        <v>2058</v>
      </c>
      <c r="J912" s="67" t="s">
        <v>2059</v>
      </c>
      <c r="K912" s="44" t="s">
        <v>307</v>
      </c>
      <c r="L912" s="32" t="s">
        <v>308</v>
      </c>
      <c r="M912" s="135" t="s">
        <v>2060</v>
      </c>
      <c r="N912" s="128" t="s">
        <v>2061</v>
      </c>
    </row>
    <row r="913" spans="1:14" s="4" customFormat="1" ht="150" hidden="1" customHeight="1">
      <c r="A913" s="105" t="s">
        <v>563</v>
      </c>
      <c r="B913" s="74" t="s">
        <v>2062</v>
      </c>
      <c r="C913" s="75" t="s">
        <v>2056</v>
      </c>
      <c r="D913" s="76">
        <v>1</v>
      </c>
      <c r="E913" s="129">
        <v>700</v>
      </c>
      <c r="F913" s="129">
        <v>730</v>
      </c>
      <c r="G913" s="130" t="s">
        <v>2057</v>
      </c>
      <c r="H913" s="133">
        <f>1.31*0.81*0.44</f>
        <v>0.46688400000000002</v>
      </c>
      <c r="I913" s="63" t="s">
        <v>2063</v>
      </c>
      <c r="J913" s="67" t="s">
        <v>2059</v>
      </c>
      <c r="K913" s="44" t="s">
        <v>307</v>
      </c>
      <c r="L913" s="32" t="s">
        <v>308</v>
      </c>
      <c r="M913" s="135" t="s">
        <v>2060</v>
      </c>
      <c r="N913" s="128" t="s">
        <v>2061</v>
      </c>
    </row>
    <row r="914" spans="1:14" s="4" customFormat="1" ht="150" customHeight="1">
      <c r="A914" s="105" t="s">
        <v>563</v>
      </c>
      <c r="B914" s="74" t="s">
        <v>2064</v>
      </c>
      <c r="C914" s="75" t="s">
        <v>2056</v>
      </c>
      <c r="D914" s="76">
        <v>1</v>
      </c>
      <c r="E914" s="129">
        <v>740</v>
      </c>
      <c r="F914" s="129">
        <v>770</v>
      </c>
      <c r="G914" s="130" t="s">
        <v>2057</v>
      </c>
      <c r="H914" s="133">
        <f t="shared" si="159"/>
        <v>0.45801449999999999</v>
      </c>
      <c r="I914" s="63" t="s">
        <v>2058</v>
      </c>
      <c r="J914" s="67" t="s">
        <v>2065</v>
      </c>
      <c r="K914" s="44" t="s">
        <v>307</v>
      </c>
      <c r="L914" s="32" t="s">
        <v>308</v>
      </c>
      <c r="M914" s="135" t="s">
        <v>2060</v>
      </c>
      <c r="N914" s="128" t="s">
        <v>2061</v>
      </c>
    </row>
    <row r="915" spans="1:14" s="4" customFormat="1" ht="150" customHeight="1">
      <c r="A915" s="105" t="s">
        <v>563</v>
      </c>
      <c r="B915" s="74" t="s">
        <v>2064</v>
      </c>
      <c r="C915" s="75" t="s">
        <v>2056</v>
      </c>
      <c r="D915" s="76">
        <v>1</v>
      </c>
      <c r="E915" s="129">
        <v>740</v>
      </c>
      <c r="F915" s="129">
        <v>770</v>
      </c>
      <c r="G915" s="130" t="s">
        <v>2057</v>
      </c>
      <c r="H915" s="133">
        <f t="shared" si="159"/>
        <v>0.45801449999999999</v>
      </c>
      <c r="I915" s="63" t="s">
        <v>2058</v>
      </c>
      <c r="J915" s="67" t="s">
        <v>2065</v>
      </c>
      <c r="K915" s="44" t="s">
        <v>307</v>
      </c>
      <c r="L915" s="32" t="s">
        <v>308</v>
      </c>
      <c r="M915" s="135" t="s">
        <v>2060</v>
      </c>
      <c r="N915" s="128" t="s">
        <v>2061</v>
      </c>
    </row>
    <row r="916" spans="1:14" s="4" customFormat="1" ht="150" customHeight="1">
      <c r="A916" s="105" t="s">
        <v>563</v>
      </c>
      <c r="B916" s="74" t="s">
        <v>2066</v>
      </c>
      <c r="C916" s="75" t="s">
        <v>2056</v>
      </c>
      <c r="D916" s="76">
        <v>1</v>
      </c>
      <c r="E916" s="129">
        <v>885</v>
      </c>
      <c r="F916" s="129">
        <v>915</v>
      </c>
      <c r="G916" s="130" t="s">
        <v>2057</v>
      </c>
      <c r="H916" s="133">
        <f t="shared" si="159"/>
        <v>0.45801449999999999</v>
      </c>
      <c r="I916" s="63" t="s">
        <v>2058</v>
      </c>
      <c r="J916" s="67" t="s">
        <v>2067</v>
      </c>
      <c r="K916" s="44" t="s">
        <v>307</v>
      </c>
      <c r="L916" s="32" t="s">
        <v>308</v>
      </c>
      <c r="M916" s="135" t="s">
        <v>2060</v>
      </c>
      <c r="N916" s="128" t="s">
        <v>2061</v>
      </c>
    </row>
    <row r="917" spans="1:14" s="4" customFormat="1" ht="150" customHeight="1">
      <c r="A917" s="105" t="s">
        <v>563</v>
      </c>
      <c r="B917" s="74" t="s">
        <v>2066</v>
      </c>
      <c r="C917" s="75" t="s">
        <v>2056</v>
      </c>
      <c r="D917" s="76">
        <v>1</v>
      </c>
      <c r="E917" s="129">
        <v>885</v>
      </c>
      <c r="F917" s="129">
        <v>915</v>
      </c>
      <c r="G917" s="130" t="s">
        <v>2057</v>
      </c>
      <c r="H917" s="133">
        <f t="shared" si="159"/>
        <v>0.45801449999999999</v>
      </c>
      <c r="I917" s="63" t="s">
        <v>2058</v>
      </c>
      <c r="J917" s="67" t="s">
        <v>2067</v>
      </c>
      <c r="K917" s="44" t="s">
        <v>307</v>
      </c>
      <c r="L917" s="32" t="s">
        <v>308</v>
      </c>
      <c r="M917" s="135" t="s">
        <v>2060</v>
      </c>
      <c r="N917" s="128" t="s">
        <v>2061</v>
      </c>
    </row>
    <row r="918" spans="1:14" s="4" customFormat="1" ht="150" customHeight="1">
      <c r="A918" s="105" t="s">
        <v>563</v>
      </c>
      <c r="B918" s="126" t="s">
        <v>2068</v>
      </c>
      <c r="C918" s="99" t="s">
        <v>2069</v>
      </c>
      <c r="D918" s="76">
        <v>1</v>
      </c>
      <c r="E918" s="129">
        <v>548</v>
      </c>
      <c r="F918" s="129">
        <v>578</v>
      </c>
      <c r="G918" s="130" t="s">
        <v>2070</v>
      </c>
      <c r="H918" s="133">
        <f>1.315*0.74*0.47</f>
        <v>0.45735700000000001</v>
      </c>
      <c r="I918" s="63" t="s">
        <v>2071</v>
      </c>
      <c r="J918" s="67" t="s">
        <v>2072</v>
      </c>
      <c r="K918" s="44" t="s">
        <v>307</v>
      </c>
      <c r="L918" s="32" t="s">
        <v>308</v>
      </c>
      <c r="M918" s="135" t="s">
        <v>2073</v>
      </c>
      <c r="N918" s="128"/>
    </row>
    <row r="919" spans="1:14" s="4" customFormat="1" ht="150" customHeight="1">
      <c r="A919" s="105" t="s">
        <v>563</v>
      </c>
      <c r="B919" s="126" t="s">
        <v>2068</v>
      </c>
      <c r="C919" s="99" t="s">
        <v>2069</v>
      </c>
      <c r="D919" s="76">
        <v>1</v>
      </c>
      <c r="E919" s="129">
        <v>548</v>
      </c>
      <c r="F919" s="129">
        <v>578</v>
      </c>
      <c r="G919" s="130" t="s">
        <v>2070</v>
      </c>
      <c r="H919" s="133">
        <f>1.315*0.74*0.47</f>
        <v>0.45735700000000001</v>
      </c>
      <c r="I919" s="63" t="s">
        <v>2071</v>
      </c>
      <c r="J919" s="67" t="s">
        <v>2072</v>
      </c>
      <c r="K919" s="44" t="s">
        <v>307</v>
      </c>
      <c r="L919" s="32" t="s">
        <v>308</v>
      </c>
      <c r="M919" s="135" t="s">
        <v>2073</v>
      </c>
      <c r="N919" s="128"/>
    </row>
    <row r="920" spans="1:14" s="4" customFormat="1" ht="150" customHeight="1">
      <c r="A920" s="105" t="s">
        <v>563</v>
      </c>
      <c r="B920" s="126" t="s">
        <v>2074</v>
      </c>
      <c r="C920" s="99" t="s">
        <v>1178</v>
      </c>
      <c r="D920" s="76">
        <v>1</v>
      </c>
      <c r="E920" s="129">
        <v>638</v>
      </c>
      <c r="F920" s="129">
        <v>668</v>
      </c>
      <c r="G920" s="130" t="s">
        <v>2070</v>
      </c>
      <c r="H920" s="133">
        <f>1.315*0.74*0.47</f>
        <v>0.45735700000000001</v>
      </c>
      <c r="I920" s="63" t="s">
        <v>2071</v>
      </c>
      <c r="J920" s="67" t="s">
        <v>2072</v>
      </c>
      <c r="K920" s="44" t="s">
        <v>307</v>
      </c>
      <c r="L920" s="32" t="s">
        <v>308</v>
      </c>
      <c r="M920" s="135" t="s">
        <v>2073</v>
      </c>
      <c r="N920" s="128"/>
    </row>
    <row r="921" spans="1:14" s="4" customFormat="1" ht="150" customHeight="1">
      <c r="A921" s="105" t="s">
        <v>563</v>
      </c>
      <c r="B921" s="126" t="s">
        <v>2074</v>
      </c>
      <c r="C921" s="99" t="s">
        <v>1178</v>
      </c>
      <c r="D921" s="76">
        <v>1</v>
      </c>
      <c r="E921" s="129">
        <v>638</v>
      </c>
      <c r="F921" s="129">
        <v>668</v>
      </c>
      <c r="G921" s="130" t="s">
        <v>2070</v>
      </c>
      <c r="H921" s="133">
        <f>1.315*0.74*0.47</f>
        <v>0.45735700000000001</v>
      </c>
      <c r="I921" s="63" t="s">
        <v>2071</v>
      </c>
      <c r="J921" s="67" t="s">
        <v>2072</v>
      </c>
      <c r="K921" s="44" t="s">
        <v>307</v>
      </c>
      <c r="L921" s="32" t="s">
        <v>308</v>
      </c>
      <c r="M921" s="135" t="s">
        <v>2073</v>
      </c>
      <c r="N921" s="128"/>
    </row>
    <row r="922" spans="1:14" s="4" customFormat="1" ht="150" customHeight="1">
      <c r="A922" s="105" t="s">
        <v>587</v>
      </c>
      <c r="B922" s="106" t="s">
        <v>2075</v>
      </c>
      <c r="C922" s="99" t="s">
        <v>2076</v>
      </c>
      <c r="D922" s="76">
        <v>1</v>
      </c>
      <c r="E922" s="108">
        <v>410</v>
      </c>
      <c r="F922" s="72">
        <v>440</v>
      </c>
      <c r="G922" s="61" t="s">
        <v>590</v>
      </c>
      <c r="H922" s="109">
        <f>1.16*0.83*0.45</f>
        <v>0.43325999999999998</v>
      </c>
      <c r="I922" s="63" t="s">
        <v>2077</v>
      </c>
      <c r="J922" s="112" t="s">
        <v>2078</v>
      </c>
      <c r="K922" s="44" t="s">
        <v>307</v>
      </c>
      <c r="L922" s="32" t="s">
        <v>308</v>
      </c>
      <c r="M922" s="67" t="s">
        <v>593</v>
      </c>
      <c r="N922" s="84"/>
    </row>
    <row r="923" spans="1:14" s="4" customFormat="1" ht="150" customHeight="1">
      <c r="A923" s="105" t="s">
        <v>587</v>
      </c>
      <c r="B923" s="106" t="s">
        <v>2075</v>
      </c>
      <c r="C923" s="99" t="s">
        <v>2076</v>
      </c>
      <c r="D923" s="76">
        <v>1</v>
      </c>
      <c r="E923" s="108">
        <v>410</v>
      </c>
      <c r="F923" s="72">
        <v>440</v>
      </c>
      <c r="G923" s="61" t="s">
        <v>590</v>
      </c>
      <c r="H923" s="109">
        <f>1.16*0.83*0.45</f>
        <v>0.43325999999999998</v>
      </c>
      <c r="I923" s="63" t="s">
        <v>2077</v>
      </c>
      <c r="J923" s="112" t="s">
        <v>2078</v>
      </c>
      <c r="K923" s="44" t="s">
        <v>307</v>
      </c>
      <c r="L923" s="32" t="s">
        <v>308</v>
      </c>
      <c r="M923" s="67" t="s">
        <v>593</v>
      </c>
      <c r="N923" s="84"/>
    </row>
    <row r="924" spans="1:14" s="4" customFormat="1" ht="150" customHeight="1">
      <c r="A924" s="105" t="s">
        <v>587</v>
      </c>
      <c r="B924" s="106" t="s">
        <v>2075</v>
      </c>
      <c r="C924" s="99" t="s">
        <v>2076</v>
      </c>
      <c r="D924" s="76">
        <v>1</v>
      </c>
      <c r="E924" s="108">
        <v>410</v>
      </c>
      <c r="F924" s="72">
        <v>440</v>
      </c>
      <c r="G924" s="61" t="s">
        <v>590</v>
      </c>
      <c r="H924" s="109">
        <f>1.16*0.83*0.45</f>
        <v>0.43325999999999998</v>
      </c>
      <c r="I924" s="63" t="s">
        <v>2077</v>
      </c>
      <c r="J924" s="112" t="s">
        <v>2078</v>
      </c>
      <c r="K924" s="44" t="s">
        <v>307</v>
      </c>
      <c r="L924" s="32" t="s">
        <v>308</v>
      </c>
      <c r="M924" s="67" t="s">
        <v>593</v>
      </c>
      <c r="N924" s="84"/>
    </row>
    <row r="925" spans="1:14" s="4" customFormat="1" ht="150" customHeight="1">
      <c r="A925" s="105" t="s">
        <v>587</v>
      </c>
      <c r="B925" s="106" t="s">
        <v>2075</v>
      </c>
      <c r="C925" s="99" t="s">
        <v>2076</v>
      </c>
      <c r="D925" s="76">
        <v>1</v>
      </c>
      <c r="E925" s="108">
        <v>410</v>
      </c>
      <c r="F925" s="72">
        <v>440</v>
      </c>
      <c r="G925" s="61" t="s">
        <v>590</v>
      </c>
      <c r="H925" s="109">
        <f>1.16*0.83*0.45</f>
        <v>0.43325999999999998</v>
      </c>
      <c r="I925" s="63" t="s">
        <v>2077</v>
      </c>
      <c r="J925" s="112" t="s">
        <v>2078</v>
      </c>
      <c r="K925" s="44" t="s">
        <v>307</v>
      </c>
      <c r="L925" s="32" t="s">
        <v>308</v>
      </c>
      <c r="M925" s="67" t="s">
        <v>593</v>
      </c>
      <c r="N925" s="84"/>
    </row>
    <row r="926" spans="1:14" s="4" customFormat="1" ht="150" customHeight="1">
      <c r="A926" s="105" t="s">
        <v>587</v>
      </c>
      <c r="B926" s="106" t="s">
        <v>2079</v>
      </c>
      <c r="C926" s="99" t="s">
        <v>2076</v>
      </c>
      <c r="D926" s="76">
        <v>1</v>
      </c>
      <c r="E926" s="108">
        <v>425</v>
      </c>
      <c r="F926" s="72">
        <v>455</v>
      </c>
      <c r="G926" s="61" t="s">
        <v>2080</v>
      </c>
      <c r="H926" s="109">
        <f>1.3*0.88*0.5</f>
        <v>0.57199999999999995</v>
      </c>
      <c r="I926" s="63" t="s">
        <v>2081</v>
      </c>
      <c r="J926" s="112" t="s">
        <v>2078</v>
      </c>
      <c r="K926" s="44" t="s">
        <v>307</v>
      </c>
      <c r="L926" s="32" t="s">
        <v>308</v>
      </c>
      <c r="M926" s="67" t="s">
        <v>593</v>
      </c>
      <c r="N926" s="84"/>
    </row>
    <row r="927" spans="1:14" s="4" customFormat="1" ht="150" customHeight="1">
      <c r="A927" s="105" t="s">
        <v>587</v>
      </c>
      <c r="B927" s="106" t="s">
        <v>2079</v>
      </c>
      <c r="C927" s="99" t="s">
        <v>2076</v>
      </c>
      <c r="D927" s="76">
        <v>1</v>
      </c>
      <c r="E927" s="108">
        <v>425</v>
      </c>
      <c r="F927" s="72">
        <v>455</v>
      </c>
      <c r="G927" s="61" t="s">
        <v>2080</v>
      </c>
      <c r="H927" s="109">
        <f>1.3*0.88*0.5</f>
        <v>0.57199999999999995</v>
      </c>
      <c r="I927" s="63" t="s">
        <v>2081</v>
      </c>
      <c r="J927" s="112" t="s">
        <v>2078</v>
      </c>
      <c r="K927" s="44" t="s">
        <v>307</v>
      </c>
      <c r="L927" s="32" t="s">
        <v>308</v>
      </c>
      <c r="M927" s="67" t="s">
        <v>593</v>
      </c>
      <c r="N927" s="84"/>
    </row>
    <row r="928" spans="1:14" s="4" customFormat="1" ht="150" customHeight="1">
      <c r="A928" s="105" t="s">
        <v>587</v>
      </c>
      <c r="B928" s="106" t="s">
        <v>2082</v>
      </c>
      <c r="C928" s="121" t="s">
        <v>2083</v>
      </c>
      <c r="D928" s="76">
        <v>1</v>
      </c>
      <c r="E928" s="108">
        <v>455</v>
      </c>
      <c r="F928" s="72">
        <v>485</v>
      </c>
      <c r="G928" s="61" t="s">
        <v>2080</v>
      </c>
      <c r="H928" s="109">
        <f>1.3*0.88*0.5</f>
        <v>0.57199999999999995</v>
      </c>
      <c r="I928" s="63" t="s">
        <v>2081</v>
      </c>
      <c r="J928" s="112" t="s">
        <v>2078</v>
      </c>
      <c r="K928" s="44" t="s">
        <v>307</v>
      </c>
      <c r="L928" s="32" t="s">
        <v>308</v>
      </c>
      <c r="M928" s="67" t="s">
        <v>593</v>
      </c>
      <c r="N928" s="84"/>
    </row>
    <row r="929" spans="1:14" s="4" customFormat="1" ht="150" customHeight="1">
      <c r="A929" s="105" t="s">
        <v>587</v>
      </c>
      <c r="B929" s="106" t="s">
        <v>2082</v>
      </c>
      <c r="C929" s="121" t="s">
        <v>2083</v>
      </c>
      <c r="D929" s="76">
        <v>1</v>
      </c>
      <c r="E929" s="108">
        <v>455</v>
      </c>
      <c r="F929" s="72">
        <v>485</v>
      </c>
      <c r="G929" s="61" t="s">
        <v>2080</v>
      </c>
      <c r="H929" s="109">
        <f>1.3*0.88*0.5</f>
        <v>0.57199999999999995</v>
      </c>
      <c r="I929" s="63" t="s">
        <v>2081</v>
      </c>
      <c r="J929" s="112" t="s">
        <v>2078</v>
      </c>
      <c r="K929" s="44" t="s">
        <v>307</v>
      </c>
      <c r="L929" s="32" t="s">
        <v>308</v>
      </c>
      <c r="M929" s="67" t="s">
        <v>593</v>
      </c>
      <c r="N929" s="84"/>
    </row>
    <row r="930" spans="1:14" s="4" customFormat="1" ht="150" customHeight="1">
      <c r="A930" s="105" t="s">
        <v>587</v>
      </c>
      <c r="B930" s="106" t="s">
        <v>2084</v>
      </c>
      <c r="C930" s="99" t="s">
        <v>2076</v>
      </c>
      <c r="D930" s="76">
        <v>1</v>
      </c>
      <c r="E930" s="108">
        <v>420</v>
      </c>
      <c r="F930" s="72">
        <v>455</v>
      </c>
      <c r="G930" s="61" t="s">
        <v>2085</v>
      </c>
      <c r="H930" s="109">
        <f t="shared" ref="H930:H934" si="160">1.21*0.87*0.45</f>
        <v>0.473715</v>
      </c>
      <c r="I930" s="63" t="s">
        <v>2086</v>
      </c>
      <c r="J930" s="112" t="s">
        <v>2078</v>
      </c>
      <c r="K930" s="44" t="s">
        <v>307</v>
      </c>
      <c r="L930" s="32" t="s">
        <v>308</v>
      </c>
      <c r="M930" s="67" t="s">
        <v>593</v>
      </c>
      <c r="N930" s="84"/>
    </row>
    <row r="931" spans="1:14" s="4" customFormat="1" ht="150" customHeight="1">
      <c r="A931" s="105" t="s">
        <v>587</v>
      </c>
      <c r="B931" s="106" t="s">
        <v>2084</v>
      </c>
      <c r="C931" s="99" t="s">
        <v>2076</v>
      </c>
      <c r="D931" s="76">
        <v>1</v>
      </c>
      <c r="E931" s="108">
        <v>420</v>
      </c>
      <c r="F931" s="72">
        <v>455</v>
      </c>
      <c r="G931" s="61" t="s">
        <v>2085</v>
      </c>
      <c r="H931" s="109">
        <f t="shared" si="160"/>
        <v>0.473715</v>
      </c>
      <c r="I931" s="63" t="s">
        <v>2086</v>
      </c>
      <c r="J931" s="112" t="s">
        <v>2078</v>
      </c>
      <c r="K931" s="44" t="s">
        <v>307</v>
      </c>
      <c r="L931" s="32" t="s">
        <v>308</v>
      </c>
      <c r="M931" s="67" t="s">
        <v>593</v>
      </c>
      <c r="N931" s="84"/>
    </row>
    <row r="932" spans="1:14" s="4" customFormat="1" ht="150" customHeight="1">
      <c r="A932" s="105" t="s">
        <v>587</v>
      </c>
      <c r="B932" s="106" t="s">
        <v>2084</v>
      </c>
      <c r="C932" s="99" t="s">
        <v>2076</v>
      </c>
      <c r="D932" s="76">
        <v>1</v>
      </c>
      <c r="E932" s="108">
        <v>420</v>
      </c>
      <c r="F932" s="72">
        <v>455</v>
      </c>
      <c r="G932" s="61" t="s">
        <v>2085</v>
      </c>
      <c r="H932" s="109">
        <f t="shared" si="160"/>
        <v>0.473715</v>
      </c>
      <c r="I932" s="63" t="s">
        <v>2086</v>
      </c>
      <c r="J932" s="112" t="s">
        <v>2078</v>
      </c>
      <c r="K932" s="44" t="s">
        <v>307</v>
      </c>
      <c r="L932" s="32" t="s">
        <v>308</v>
      </c>
      <c r="M932" s="67" t="s">
        <v>593</v>
      </c>
      <c r="N932" s="84"/>
    </row>
    <row r="933" spans="1:14" s="4" customFormat="1" ht="150" customHeight="1">
      <c r="A933" s="105" t="s">
        <v>587</v>
      </c>
      <c r="B933" s="106" t="s">
        <v>2084</v>
      </c>
      <c r="C933" s="99" t="s">
        <v>2076</v>
      </c>
      <c r="D933" s="76">
        <v>1</v>
      </c>
      <c r="E933" s="108">
        <v>420</v>
      </c>
      <c r="F933" s="72">
        <v>455</v>
      </c>
      <c r="G933" s="61" t="s">
        <v>2085</v>
      </c>
      <c r="H933" s="109">
        <f t="shared" si="160"/>
        <v>0.473715</v>
      </c>
      <c r="I933" s="63" t="s">
        <v>2086</v>
      </c>
      <c r="J933" s="112" t="s">
        <v>2078</v>
      </c>
      <c r="K933" s="44" t="s">
        <v>307</v>
      </c>
      <c r="L933" s="32" t="s">
        <v>308</v>
      </c>
      <c r="M933" s="67" t="s">
        <v>593</v>
      </c>
      <c r="N933" s="84"/>
    </row>
    <row r="934" spans="1:14" s="4" customFormat="1" ht="150" customHeight="1">
      <c r="A934" s="105" t="s">
        <v>2087</v>
      </c>
      <c r="B934" s="106" t="s">
        <v>2088</v>
      </c>
      <c r="C934" s="99" t="s">
        <v>2089</v>
      </c>
      <c r="D934" s="76">
        <v>1</v>
      </c>
      <c r="E934" s="108">
        <v>625</v>
      </c>
      <c r="F934" s="72">
        <v>655</v>
      </c>
      <c r="G934" s="61" t="s">
        <v>2090</v>
      </c>
      <c r="H934" s="109">
        <f>1.2*0.75*0.61</f>
        <v>0.54900000000000004</v>
      </c>
      <c r="I934" s="63" t="s">
        <v>2091</v>
      </c>
      <c r="J934" s="112" t="s">
        <v>2092</v>
      </c>
      <c r="K934" s="44" t="s">
        <v>307</v>
      </c>
      <c r="L934" s="32" t="s">
        <v>308</v>
      </c>
      <c r="M934" s="67" t="s">
        <v>2093</v>
      </c>
      <c r="N934" s="84"/>
    </row>
    <row r="935" spans="1:14" s="4" customFormat="1" ht="150" customHeight="1">
      <c r="A935" s="105" t="s">
        <v>2087</v>
      </c>
      <c r="B935" s="106" t="s">
        <v>2094</v>
      </c>
      <c r="C935" s="99" t="s">
        <v>2089</v>
      </c>
      <c r="D935" s="76">
        <v>1</v>
      </c>
      <c r="E935" s="108">
        <v>650</v>
      </c>
      <c r="F935" s="72">
        <v>680</v>
      </c>
      <c r="G935" s="61" t="s">
        <v>2090</v>
      </c>
      <c r="H935" s="109">
        <f>1.2*0.75*0.61</f>
        <v>0.54900000000000004</v>
      </c>
      <c r="I935" s="63" t="s">
        <v>2091</v>
      </c>
      <c r="J935" s="112" t="s">
        <v>2095</v>
      </c>
      <c r="K935" s="44" t="s">
        <v>307</v>
      </c>
      <c r="L935" s="32" t="s">
        <v>308</v>
      </c>
      <c r="M935" s="67" t="s">
        <v>2093</v>
      </c>
      <c r="N935" s="84"/>
    </row>
    <row r="936" spans="1:14" s="4" customFormat="1" ht="150" customHeight="1">
      <c r="A936" s="105" t="s">
        <v>2087</v>
      </c>
      <c r="B936" s="106" t="s">
        <v>2094</v>
      </c>
      <c r="C936" s="99" t="s">
        <v>2089</v>
      </c>
      <c r="D936" s="76">
        <v>1</v>
      </c>
      <c r="E936" s="108">
        <v>670</v>
      </c>
      <c r="F936" s="72">
        <v>700</v>
      </c>
      <c r="G936" s="61" t="s">
        <v>2090</v>
      </c>
      <c r="H936" s="109">
        <f>1.2*0.75*0.61</f>
        <v>0.54900000000000004</v>
      </c>
      <c r="I936" s="63" t="s">
        <v>2091</v>
      </c>
      <c r="J936" s="112" t="s">
        <v>2096</v>
      </c>
      <c r="K936" s="44" t="s">
        <v>307</v>
      </c>
      <c r="L936" s="32" t="s">
        <v>308</v>
      </c>
      <c r="M936" s="67" t="s">
        <v>2093</v>
      </c>
      <c r="N936" s="84"/>
    </row>
    <row r="937" spans="1:14" s="4" customFormat="1" ht="150" customHeight="1">
      <c r="A937" s="105" t="s">
        <v>1808</v>
      </c>
      <c r="B937" s="126" t="s">
        <v>2097</v>
      </c>
      <c r="C937" s="99" t="s">
        <v>2098</v>
      </c>
      <c r="D937" s="76">
        <v>1</v>
      </c>
      <c r="E937" s="129">
        <v>438</v>
      </c>
      <c r="F937" s="129">
        <v>458</v>
      </c>
      <c r="G937" s="130" t="s">
        <v>2099</v>
      </c>
      <c r="H937" s="133">
        <f>1.2*0.62*0.46</f>
        <v>0.34223999999999999</v>
      </c>
      <c r="I937" s="63" t="s">
        <v>2100</v>
      </c>
      <c r="J937" s="67" t="s">
        <v>2101</v>
      </c>
      <c r="K937" s="44" t="s">
        <v>307</v>
      </c>
      <c r="L937" s="32" t="s">
        <v>308</v>
      </c>
      <c r="M937" s="135" t="s">
        <v>2102</v>
      </c>
      <c r="N937" s="128"/>
    </row>
    <row r="938" spans="1:14" s="4" customFormat="1" ht="150" customHeight="1">
      <c r="A938" s="105" t="s">
        <v>1808</v>
      </c>
      <c r="B938" s="126" t="s">
        <v>2097</v>
      </c>
      <c r="C938" s="99" t="s">
        <v>2098</v>
      </c>
      <c r="D938" s="76">
        <v>1</v>
      </c>
      <c r="E938" s="129">
        <v>438</v>
      </c>
      <c r="F938" s="129">
        <v>458</v>
      </c>
      <c r="G938" s="130" t="s">
        <v>2099</v>
      </c>
      <c r="H938" s="133">
        <f>1.2*0.62*0.46</f>
        <v>0.34223999999999999</v>
      </c>
      <c r="I938" s="63" t="s">
        <v>2100</v>
      </c>
      <c r="J938" s="67" t="s">
        <v>2101</v>
      </c>
      <c r="K938" s="44" t="s">
        <v>307</v>
      </c>
      <c r="L938" s="32" t="s">
        <v>308</v>
      </c>
      <c r="M938" s="135" t="s">
        <v>2102</v>
      </c>
      <c r="N938" s="128"/>
    </row>
    <row r="939" spans="1:14" s="4" customFormat="1" ht="150" customHeight="1">
      <c r="A939" s="105" t="s">
        <v>1808</v>
      </c>
      <c r="B939" s="126" t="s">
        <v>2097</v>
      </c>
      <c r="C939" s="99" t="s">
        <v>2098</v>
      </c>
      <c r="D939" s="76">
        <v>1</v>
      </c>
      <c r="E939" s="129">
        <v>438</v>
      </c>
      <c r="F939" s="129">
        <v>458</v>
      </c>
      <c r="G939" s="130" t="s">
        <v>2099</v>
      </c>
      <c r="H939" s="133">
        <f>1.2*0.62*0.46</f>
        <v>0.34223999999999999</v>
      </c>
      <c r="I939" s="63" t="s">
        <v>2100</v>
      </c>
      <c r="J939" s="67" t="s">
        <v>2101</v>
      </c>
      <c r="K939" s="44" t="s">
        <v>307</v>
      </c>
      <c r="L939" s="32" t="s">
        <v>308</v>
      </c>
      <c r="M939" s="135" t="s">
        <v>2102</v>
      </c>
      <c r="N939" s="128"/>
    </row>
    <row r="940" spans="1:14" s="4" customFormat="1" ht="150" customHeight="1">
      <c r="A940" s="105" t="s">
        <v>1808</v>
      </c>
      <c r="B940" s="126" t="s">
        <v>2097</v>
      </c>
      <c r="C940" s="99" t="s">
        <v>2098</v>
      </c>
      <c r="D940" s="76">
        <v>1</v>
      </c>
      <c r="E940" s="129">
        <v>438</v>
      </c>
      <c r="F940" s="129">
        <v>458</v>
      </c>
      <c r="G940" s="130" t="s">
        <v>2099</v>
      </c>
      <c r="H940" s="133">
        <f>1.2*0.62*0.46</f>
        <v>0.34223999999999999</v>
      </c>
      <c r="I940" s="63" t="s">
        <v>2100</v>
      </c>
      <c r="J940" s="67" t="s">
        <v>2101</v>
      </c>
      <c r="K940" s="44" t="s">
        <v>307</v>
      </c>
      <c r="L940" s="32" t="s">
        <v>308</v>
      </c>
      <c r="M940" s="135" t="s">
        <v>2102</v>
      </c>
      <c r="N940" s="128"/>
    </row>
    <row r="941" spans="1:14" s="4" customFormat="1" ht="150" customHeight="1">
      <c r="A941" s="105" t="s">
        <v>326</v>
      </c>
      <c r="B941" s="126" t="s">
        <v>2103</v>
      </c>
      <c r="C941" s="99" t="s">
        <v>2104</v>
      </c>
      <c r="D941" s="76">
        <v>1</v>
      </c>
      <c r="E941" s="129">
        <v>588</v>
      </c>
      <c r="F941" s="129">
        <v>618</v>
      </c>
      <c r="G941" s="130" t="s">
        <v>2105</v>
      </c>
      <c r="H941" s="133">
        <f t="shared" ref="H941:H945" si="161">1.19*0.74*0.57</f>
        <v>0.501942</v>
      </c>
      <c r="I941" s="63" t="s">
        <v>2106</v>
      </c>
      <c r="J941" s="80" t="s">
        <v>2107</v>
      </c>
      <c r="K941" s="44" t="s">
        <v>307</v>
      </c>
      <c r="L941" s="32" t="s">
        <v>308</v>
      </c>
      <c r="M941" s="135" t="s">
        <v>2108</v>
      </c>
      <c r="N941" s="128"/>
    </row>
    <row r="942" spans="1:14" s="4" customFormat="1" ht="150" customHeight="1">
      <c r="A942" s="105" t="s">
        <v>326</v>
      </c>
      <c r="B942" s="126" t="s">
        <v>2103</v>
      </c>
      <c r="C942" s="99" t="s">
        <v>2104</v>
      </c>
      <c r="D942" s="76">
        <v>1</v>
      </c>
      <c r="E942" s="129">
        <v>588</v>
      </c>
      <c r="F942" s="129">
        <v>618</v>
      </c>
      <c r="G942" s="130" t="s">
        <v>2105</v>
      </c>
      <c r="H942" s="133">
        <f t="shared" si="161"/>
        <v>0.501942</v>
      </c>
      <c r="I942" s="63" t="s">
        <v>2106</v>
      </c>
      <c r="J942" s="80" t="s">
        <v>2107</v>
      </c>
      <c r="K942" s="44" t="s">
        <v>307</v>
      </c>
      <c r="L942" s="32" t="s">
        <v>308</v>
      </c>
      <c r="M942" s="135" t="s">
        <v>2108</v>
      </c>
      <c r="N942" s="128"/>
    </row>
    <row r="943" spans="1:14" s="4" customFormat="1" ht="150" customHeight="1">
      <c r="A943" s="105" t="s">
        <v>326</v>
      </c>
      <c r="B943" s="126" t="s">
        <v>2109</v>
      </c>
      <c r="C943" s="99" t="s">
        <v>2104</v>
      </c>
      <c r="D943" s="76">
        <v>1</v>
      </c>
      <c r="E943" s="129">
        <v>633</v>
      </c>
      <c r="F943" s="129">
        <v>663</v>
      </c>
      <c r="G943" s="130" t="s">
        <v>2105</v>
      </c>
      <c r="H943" s="133">
        <f t="shared" si="161"/>
        <v>0.501942</v>
      </c>
      <c r="I943" s="63" t="s">
        <v>2106</v>
      </c>
      <c r="J943" s="137" t="s">
        <v>2110</v>
      </c>
      <c r="K943" s="44" t="s">
        <v>307</v>
      </c>
      <c r="L943" s="32" t="s">
        <v>308</v>
      </c>
      <c r="M943" s="135" t="s">
        <v>2108</v>
      </c>
      <c r="N943" s="128"/>
    </row>
    <row r="944" spans="1:14" s="4" customFormat="1" ht="150" customHeight="1">
      <c r="A944" s="105" t="s">
        <v>326</v>
      </c>
      <c r="B944" s="126" t="s">
        <v>2109</v>
      </c>
      <c r="C944" s="99" t="s">
        <v>2104</v>
      </c>
      <c r="D944" s="76">
        <v>1</v>
      </c>
      <c r="E944" s="129">
        <v>633</v>
      </c>
      <c r="F944" s="129">
        <v>663</v>
      </c>
      <c r="G944" s="130" t="s">
        <v>2105</v>
      </c>
      <c r="H944" s="133">
        <f t="shared" si="161"/>
        <v>0.501942</v>
      </c>
      <c r="I944" s="63" t="s">
        <v>2106</v>
      </c>
      <c r="J944" s="137" t="s">
        <v>2110</v>
      </c>
      <c r="K944" s="44" t="s">
        <v>307</v>
      </c>
      <c r="L944" s="32" t="s">
        <v>308</v>
      </c>
      <c r="M944" s="135" t="s">
        <v>2108</v>
      </c>
      <c r="N944" s="128"/>
    </row>
    <row r="945" spans="1:14" s="4" customFormat="1" ht="111.75">
      <c r="A945" s="105" t="s">
        <v>326</v>
      </c>
      <c r="B945" s="126" t="s">
        <v>2111</v>
      </c>
      <c r="C945" s="99" t="s">
        <v>1984</v>
      </c>
      <c r="D945" s="76">
        <v>1</v>
      </c>
      <c r="E945" s="129">
        <v>678</v>
      </c>
      <c r="F945" s="129">
        <v>708</v>
      </c>
      <c r="G945" s="130" t="s">
        <v>2105</v>
      </c>
      <c r="H945" s="133">
        <f t="shared" si="161"/>
        <v>0.501942</v>
      </c>
      <c r="I945" s="63" t="s">
        <v>2106</v>
      </c>
      <c r="J945" s="137" t="s">
        <v>2112</v>
      </c>
      <c r="K945" s="44" t="s">
        <v>307</v>
      </c>
      <c r="L945" s="32" t="s">
        <v>308</v>
      </c>
      <c r="M945" s="135" t="s">
        <v>2108</v>
      </c>
      <c r="N945" s="128"/>
    </row>
    <row r="946" spans="1:14" s="4" customFormat="1" ht="150" customHeight="1">
      <c r="A946" s="105" t="s">
        <v>2113</v>
      </c>
      <c r="B946" s="126" t="s">
        <v>2114</v>
      </c>
      <c r="C946" s="99" t="s">
        <v>2115</v>
      </c>
      <c r="D946" s="76">
        <v>1</v>
      </c>
      <c r="E946" s="129">
        <v>635</v>
      </c>
      <c r="F946" s="129">
        <v>670</v>
      </c>
      <c r="G946" s="130" t="s">
        <v>2116</v>
      </c>
      <c r="H946" s="133">
        <f>1.19*0.635*0.51</f>
        <v>0.38538149999999999</v>
      </c>
      <c r="I946" s="63" t="s">
        <v>2117</v>
      </c>
      <c r="J946" s="67" t="s">
        <v>2118</v>
      </c>
      <c r="K946" s="44" t="s">
        <v>307</v>
      </c>
      <c r="L946" s="32" t="s">
        <v>308</v>
      </c>
      <c r="M946" s="135" t="s">
        <v>2119</v>
      </c>
      <c r="N946" s="128"/>
    </row>
    <row r="947" spans="1:14" s="4" customFormat="1" ht="150" customHeight="1">
      <c r="A947" s="105" t="s">
        <v>2113</v>
      </c>
      <c r="B947" s="126" t="s">
        <v>2114</v>
      </c>
      <c r="C947" s="99" t="s">
        <v>2115</v>
      </c>
      <c r="D947" s="76">
        <v>1</v>
      </c>
      <c r="E947" s="129">
        <v>635</v>
      </c>
      <c r="F947" s="129">
        <v>670</v>
      </c>
      <c r="G947" s="130" t="s">
        <v>2116</v>
      </c>
      <c r="H947" s="133">
        <f>1.19*0.635*0.51</f>
        <v>0.38538149999999999</v>
      </c>
      <c r="I947" s="63" t="s">
        <v>2117</v>
      </c>
      <c r="J947" s="67" t="s">
        <v>2118</v>
      </c>
      <c r="K947" s="44" t="s">
        <v>307</v>
      </c>
      <c r="L947" s="32" t="s">
        <v>308</v>
      </c>
      <c r="M947" s="135" t="s">
        <v>2119</v>
      </c>
      <c r="N947" s="128"/>
    </row>
    <row r="948" spans="1:14" s="4" customFormat="1" ht="150" customHeight="1">
      <c r="A948" s="105" t="s">
        <v>2113</v>
      </c>
      <c r="B948" s="126" t="s">
        <v>2114</v>
      </c>
      <c r="C948" s="99" t="s">
        <v>2115</v>
      </c>
      <c r="D948" s="76">
        <v>1</v>
      </c>
      <c r="E948" s="129">
        <v>635</v>
      </c>
      <c r="F948" s="129">
        <v>670</v>
      </c>
      <c r="G948" s="130" t="s">
        <v>2116</v>
      </c>
      <c r="H948" s="133">
        <f>1.19*0.635*0.51</f>
        <v>0.38538149999999999</v>
      </c>
      <c r="I948" s="63" t="s">
        <v>2117</v>
      </c>
      <c r="J948" s="67" t="s">
        <v>2118</v>
      </c>
      <c r="K948" s="44" t="s">
        <v>307</v>
      </c>
      <c r="L948" s="32" t="s">
        <v>308</v>
      </c>
      <c r="M948" s="135" t="s">
        <v>2119</v>
      </c>
      <c r="N948" s="128"/>
    </row>
    <row r="949" spans="1:14" s="4" customFormat="1" ht="150" customHeight="1">
      <c r="A949" s="105" t="s">
        <v>2113</v>
      </c>
      <c r="B949" s="126" t="s">
        <v>2114</v>
      </c>
      <c r="C949" s="99" t="s">
        <v>2120</v>
      </c>
      <c r="D949" s="76">
        <v>1</v>
      </c>
      <c r="E949" s="129">
        <v>635</v>
      </c>
      <c r="F949" s="129">
        <v>670</v>
      </c>
      <c r="G949" s="130" t="s">
        <v>2121</v>
      </c>
      <c r="H949" s="133">
        <f t="shared" ref="H949:H953" si="162">1.02*0.59*0.445</f>
        <v>0.26780100000000001</v>
      </c>
      <c r="I949" s="63" t="s">
        <v>2122</v>
      </c>
      <c r="J949" s="67" t="s">
        <v>2123</v>
      </c>
      <c r="K949" s="44" t="s">
        <v>307</v>
      </c>
      <c r="L949" s="32" t="s">
        <v>308</v>
      </c>
      <c r="M949" s="135" t="s">
        <v>2124</v>
      </c>
      <c r="N949" s="128"/>
    </row>
    <row r="950" spans="1:14" s="4" customFormat="1" ht="150" customHeight="1">
      <c r="A950" s="105" t="s">
        <v>2113</v>
      </c>
      <c r="B950" s="126" t="s">
        <v>2114</v>
      </c>
      <c r="C950" s="99" t="s">
        <v>2120</v>
      </c>
      <c r="D950" s="76">
        <v>1</v>
      </c>
      <c r="E950" s="129">
        <v>635</v>
      </c>
      <c r="F950" s="129">
        <v>670</v>
      </c>
      <c r="G950" s="130" t="s">
        <v>2121</v>
      </c>
      <c r="H950" s="133">
        <f t="shared" si="162"/>
        <v>0.26780100000000001</v>
      </c>
      <c r="I950" s="63" t="s">
        <v>2122</v>
      </c>
      <c r="J950" s="67" t="s">
        <v>2123</v>
      </c>
      <c r="K950" s="44" t="s">
        <v>307</v>
      </c>
      <c r="L950" s="32" t="s">
        <v>308</v>
      </c>
      <c r="M950" s="135" t="s">
        <v>2124</v>
      </c>
      <c r="N950" s="128"/>
    </row>
    <row r="951" spans="1:14" s="4" customFormat="1" ht="150" customHeight="1">
      <c r="A951" s="105" t="s">
        <v>2113</v>
      </c>
      <c r="B951" s="126" t="s">
        <v>2114</v>
      </c>
      <c r="C951" s="99" t="s">
        <v>937</v>
      </c>
      <c r="D951" s="76">
        <v>1</v>
      </c>
      <c r="E951" s="129">
        <v>635</v>
      </c>
      <c r="F951" s="129">
        <v>670</v>
      </c>
      <c r="G951" s="130" t="s">
        <v>2121</v>
      </c>
      <c r="H951" s="133">
        <f t="shared" si="162"/>
        <v>0.26780100000000001</v>
      </c>
      <c r="I951" s="63" t="s">
        <v>2122</v>
      </c>
      <c r="J951" s="67" t="s">
        <v>2123</v>
      </c>
      <c r="K951" s="44" t="s">
        <v>307</v>
      </c>
      <c r="L951" s="32" t="s">
        <v>308</v>
      </c>
      <c r="M951" s="135" t="s">
        <v>2124</v>
      </c>
      <c r="N951" s="128"/>
    </row>
    <row r="952" spans="1:14" s="4" customFormat="1" ht="150" customHeight="1">
      <c r="A952" s="105" t="s">
        <v>2113</v>
      </c>
      <c r="B952" s="126" t="s">
        <v>2114</v>
      </c>
      <c r="C952" s="99" t="s">
        <v>937</v>
      </c>
      <c r="D952" s="76">
        <v>1</v>
      </c>
      <c r="E952" s="129">
        <v>635</v>
      </c>
      <c r="F952" s="129">
        <v>670</v>
      </c>
      <c r="G952" s="130" t="s">
        <v>2121</v>
      </c>
      <c r="H952" s="133">
        <f t="shared" si="162"/>
        <v>0.26780100000000001</v>
      </c>
      <c r="I952" s="63" t="s">
        <v>2122</v>
      </c>
      <c r="J952" s="67" t="s">
        <v>2123</v>
      </c>
      <c r="K952" s="44" t="s">
        <v>307</v>
      </c>
      <c r="L952" s="32" t="s">
        <v>308</v>
      </c>
      <c r="M952" s="135" t="s">
        <v>2124</v>
      </c>
      <c r="N952" s="128"/>
    </row>
    <row r="953" spans="1:14" s="4" customFormat="1" ht="150" customHeight="1">
      <c r="A953" s="105" t="s">
        <v>2113</v>
      </c>
      <c r="B953" s="126" t="s">
        <v>2114</v>
      </c>
      <c r="C953" s="99" t="s">
        <v>937</v>
      </c>
      <c r="D953" s="76">
        <v>1</v>
      </c>
      <c r="E953" s="129">
        <v>635</v>
      </c>
      <c r="F953" s="129">
        <v>670</v>
      </c>
      <c r="G953" s="130" t="s">
        <v>2121</v>
      </c>
      <c r="H953" s="133">
        <f t="shared" si="162"/>
        <v>0.26780100000000001</v>
      </c>
      <c r="I953" s="63" t="s">
        <v>2122</v>
      </c>
      <c r="J953" s="67" t="s">
        <v>2123</v>
      </c>
      <c r="K953" s="44" t="s">
        <v>307</v>
      </c>
      <c r="L953" s="32" t="s">
        <v>308</v>
      </c>
      <c r="M953" s="135" t="s">
        <v>2124</v>
      </c>
      <c r="N953" s="128"/>
    </row>
    <row r="954" spans="1:14" ht="123.95" customHeight="1">
      <c r="B954" s="126"/>
    </row>
  </sheetData>
  <mergeCells count="6">
    <mergeCell ref="C27:C28"/>
    <mergeCell ref="A1:N1"/>
    <mergeCell ref="A23:A24"/>
    <mergeCell ref="C21:C22"/>
    <mergeCell ref="C23:C24"/>
    <mergeCell ref="C25:C26"/>
  </mergeCells>
  <pageMargins left="0.75" right="0.75" top="1" bottom="1" header="0.5" footer="0.5"/>
  <pageSetup paperSize="9" orientation="portrait"/>
  <drawing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F5:S35"/>
  <sheetViews>
    <sheetView topLeftCell="A10" workbookViewId="0">
      <selection activeCell="F5" sqref="F5:S35"/>
    </sheetView>
  </sheetViews>
  <sheetFormatPr defaultColWidth="9.01171875" defaultRowHeight="15"/>
  <sheetData>
    <row r="5" spans="6:19">
      <c r="F5" s="231"/>
      <c r="G5" s="231"/>
      <c r="H5" s="231"/>
      <c r="I5" s="231"/>
      <c r="J5" s="231"/>
      <c r="K5" s="231"/>
      <c r="L5" s="231"/>
      <c r="M5" s="231"/>
      <c r="N5" s="231"/>
      <c r="O5" s="231"/>
      <c r="P5" s="231"/>
      <c r="Q5" s="231"/>
      <c r="R5" s="231"/>
      <c r="S5" s="231"/>
    </row>
    <row r="6" spans="6:19">
      <c r="F6" s="231"/>
      <c r="G6" s="231"/>
      <c r="H6" s="231"/>
      <c r="I6" s="231"/>
      <c r="J6" s="231"/>
      <c r="K6" s="231"/>
      <c r="L6" s="231"/>
      <c r="M6" s="231"/>
      <c r="N6" s="231"/>
      <c r="O6" s="231"/>
      <c r="P6" s="231"/>
      <c r="Q6" s="231"/>
      <c r="R6" s="231"/>
      <c r="S6" s="231"/>
    </row>
    <row r="7" spans="6:19">
      <c r="F7" s="231"/>
      <c r="G7" s="231"/>
      <c r="H7" s="231"/>
      <c r="I7" s="231"/>
      <c r="J7" s="231"/>
      <c r="K7" s="231"/>
      <c r="L7" s="231"/>
      <c r="M7" s="231"/>
      <c r="N7" s="231"/>
      <c r="O7" s="231"/>
      <c r="P7" s="231"/>
      <c r="Q7" s="231"/>
      <c r="R7" s="231"/>
      <c r="S7" s="231"/>
    </row>
    <row r="8" spans="6:19">
      <c r="F8" s="231"/>
      <c r="G8" s="231"/>
      <c r="H8" s="231"/>
      <c r="I8" s="231"/>
      <c r="J8" s="231"/>
      <c r="K8" s="231"/>
      <c r="L8" s="231"/>
      <c r="M8" s="231"/>
      <c r="N8" s="231"/>
      <c r="O8" s="231"/>
      <c r="P8" s="231"/>
      <c r="Q8" s="231"/>
      <c r="R8" s="231"/>
      <c r="S8" s="231"/>
    </row>
    <row r="9" spans="6:19">
      <c r="F9" s="231"/>
      <c r="G9" s="231"/>
      <c r="H9" s="231"/>
      <c r="I9" s="231"/>
      <c r="J9" s="231"/>
      <c r="K9" s="231"/>
      <c r="L9" s="231"/>
      <c r="M9" s="231"/>
      <c r="N9" s="231"/>
      <c r="O9" s="231"/>
      <c r="P9" s="231"/>
      <c r="Q9" s="231"/>
      <c r="R9" s="231"/>
      <c r="S9" s="231"/>
    </row>
    <row r="10" spans="6:19">
      <c r="F10" s="231"/>
      <c r="G10" s="231"/>
      <c r="H10" s="231"/>
      <c r="I10" s="231"/>
      <c r="J10" s="231"/>
      <c r="K10" s="231"/>
      <c r="L10" s="231"/>
      <c r="M10" s="231"/>
      <c r="N10" s="231"/>
      <c r="O10" s="231"/>
      <c r="P10" s="231"/>
      <c r="Q10" s="231"/>
      <c r="R10" s="231"/>
      <c r="S10" s="231"/>
    </row>
    <row r="11" spans="6:19">
      <c r="F11" s="231"/>
      <c r="G11" s="231"/>
      <c r="H11" s="231"/>
      <c r="I11" s="231"/>
      <c r="J11" s="231"/>
      <c r="K11" s="231"/>
      <c r="L11" s="231"/>
      <c r="M11" s="231"/>
      <c r="N11" s="231"/>
      <c r="O11" s="231"/>
      <c r="P11" s="231"/>
      <c r="Q11" s="231"/>
      <c r="R11" s="231"/>
      <c r="S11" s="231"/>
    </row>
    <row r="12" spans="6:19">
      <c r="F12" s="231"/>
      <c r="G12" s="231"/>
      <c r="H12" s="231"/>
      <c r="I12" s="231"/>
      <c r="J12" s="231"/>
      <c r="K12" s="231"/>
      <c r="L12" s="231"/>
      <c r="M12" s="231"/>
      <c r="N12" s="231"/>
      <c r="O12" s="231"/>
      <c r="P12" s="231"/>
      <c r="Q12" s="231"/>
      <c r="R12" s="231"/>
      <c r="S12" s="231"/>
    </row>
    <row r="13" spans="6:19">
      <c r="F13" s="231"/>
      <c r="G13" s="231"/>
      <c r="H13" s="231"/>
      <c r="I13" s="231"/>
      <c r="J13" s="231"/>
      <c r="K13" s="231"/>
      <c r="L13" s="231"/>
      <c r="M13" s="231"/>
      <c r="N13" s="231"/>
      <c r="O13" s="231"/>
      <c r="P13" s="231"/>
      <c r="Q13" s="231"/>
      <c r="R13" s="231"/>
      <c r="S13" s="231"/>
    </row>
    <row r="14" spans="6:19">
      <c r="F14" s="231"/>
      <c r="G14" s="231"/>
      <c r="H14" s="231"/>
      <c r="I14" s="231"/>
      <c r="J14" s="231"/>
      <c r="K14" s="231"/>
      <c r="L14" s="231"/>
      <c r="M14" s="231"/>
      <c r="N14" s="231"/>
      <c r="O14" s="231"/>
      <c r="P14" s="231"/>
      <c r="Q14" s="231"/>
      <c r="R14" s="231"/>
      <c r="S14" s="231"/>
    </row>
    <row r="15" spans="6:19">
      <c r="F15" s="231"/>
      <c r="G15" s="231"/>
      <c r="H15" s="231"/>
      <c r="I15" s="231"/>
      <c r="J15" s="231"/>
      <c r="K15" s="231"/>
      <c r="L15" s="231"/>
      <c r="M15" s="231"/>
      <c r="N15" s="231"/>
      <c r="O15" s="231"/>
      <c r="P15" s="231"/>
      <c r="Q15" s="231"/>
      <c r="R15" s="231"/>
      <c r="S15" s="231"/>
    </row>
    <row r="16" spans="6:19">
      <c r="F16" s="231"/>
      <c r="G16" s="231"/>
      <c r="H16" s="231"/>
      <c r="I16" s="231"/>
      <c r="J16" s="231"/>
      <c r="K16" s="231"/>
      <c r="L16" s="231"/>
      <c r="M16" s="231"/>
      <c r="N16" s="231"/>
      <c r="O16" s="231"/>
      <c r="P16" s="231"/>
      <c r="Q16" s="231"/>
      <c r="R16" s="231"/>
      <c r="S16" s="231"/>
    </row>
    <row r="17" spans="6:19">
      <c r="F17" s="231"/>
      <c r="G17" s="231"/>
      <c r="H17" s="231"/>
      <c r="I17" s="231"/>
      <c r="J17" s="231"/>
      <c r="K17" s="231"/>
      <c r="L17" s="231"/>
      <c r="M17" s="231"/>
      <c r="N17" s="231"/>
      <c r="O17" s="231"/>
      <c r="P17" s="231"/>
      <c r="Q17" s="231"/>
      <c r="R17" s="231"/>
      <c r="S17" s="231"/>
    </row>
    <row r="18" spans="6:19">
      <c r="F18" s="231"/>
      <c r="G18" s="231"/>
      <c r="H18" s="231"/>
      <c r="I18" s="231"/>
      <c r="J18" s="231"/>
      <c r="K18" s="231"/>
      <c r="L18" s="231"/>
      <c r="M18" s="231"/>
      <c r="N18" s="231"/>
      <c r="O18" s="231"/>
      <c r="P18" s="231"/>
      <c r="Q18" s="231"/>
      <c r="R18" s="231"/>
      <c r="S18" s="231"/>
    </row>
    <row r="19" spans="6:19">
      <c r="F19" s="231"/>
      <c r="G19" s="231"/>
      <c r="H19" s="231"/>
      <c r="I19" s="231"/>
      <c r="J19" s="231"/>
      <c r="K19" s="231"/>
      <c r="L19" s="231"/>
      <c r="M19" s="231"/>
      <c r="N19" s="231"/>
      <c r="O19" s="231"/>
      <c r="P19" s="231"/>
      <c r="Q19" s="231"/>
      <c r="R19" s="231"/>
      <c r="S19" s="231"/>
    </row>
    <row r="20" spans="6:19">
      <c r="F20" s="231"/>
      <c r="G20" s="231"/>
      <c r="H20" s="231"/>
      <c r="I20" s="231"/>
      <c r="J20" s="231"/>
      <c r="K20" s="231"/>
      <c r="L20" s="231"/>
      <c r="M20" s="231"/>
      <c r="N20" s="231"/>
      <c r="O20" s="231"/>
      <c r="P20" s="231"/>
      <c r="Q20" s="231"/>
      <c r="R20" s="231"/>
      <c r="S20" s="231"/>
    </row>
    <row r="21" spans="6:19">
      <c r="F21" s="231"/>
      <c r="G21" s="231"/>
      <c r="H21" s="231"/>
      <c r="I21" s="231"/>
      <c r="J21" s="231"/>
      <c r="K21" s="231"/>
      <c r="L21" s="231"/>
      <c r="M21" s="231"/>
      <c r="N21" s="231"/>
      <c r="O21" s="231"/>
      <c r="P21" s="231"/>
      <c r="Q21" s="231"/>
      <c r="R21" s="231"/>
      <c r="S21" s="231"/>
    </row>
    <row r="22" spans="6:19">
      <c r="F22" s="231"/>
      <c r="G22" s="231"/>
      <c r="H22" s="231"/>
      <c r="I22" s="231"/>
      <c r="J22" s="231"/>
      <c r="K22" s="231"/>
      <c r="L22" s="231"/>
      <c r="M22" s="231"/>
      <c r="N22" s="231"/>
      <c r="O22" s="231"/>
      <c r="P22" s="231"/>
      <c r="Q22" s="231"/>
      <c r="R22" s="231"/>
      <c r="S22" s="231"/>
    </row>
    <row r="23" spans="6:19">
      <c r="F23" s="231"/>
      <c r="G23" s="231"/>
      <c r="H23" s="231"/>
      <c r="I23" s="231"/>
      <c r="J23" s="231"/>
      <c r="K23" s="231"/>
      <c r="L23" s="231"/>
      <c r="M23" s="231"/>
      <c r="N23" s="231"/>
      <c r="O23" s="231"/>
      <c r="P23" s="231"/>
      <c r="Q23" s="231"/>
      <c r="R23" s="231"/>
      <c r="S23" s="231"/>
    </row>
    <row r="24" spans="6:19">
      <c r="F24" s="231"/>
      <c r="G24" s="231"/>
      <c r="H24" s="231"/>
      <c r="I24" s="231"/>
      <c r="J24" s="231"/>
      <c r="K24" s="231"/>
      <c r="L24" s="231"/>
      <c r="M24" s="231"/>
      <c r="N24" s="231"/>
      <c r="O24" s="231"/>
      <c r="P24" s="231"/>
      <c r="Q24" s="231"/>
      <c r="R24" s="231"/>
      <c r="S24" s="231"/>
    </row>
    <row r="25" spans="6:19">
      <c r="F25" s="231"/>
      <c r="G25" s="231"/>
      <c r="H25" s="231"/>
      <c r="I25" s="231"/>
      <c r="J25" s="231"/>
      <c r="K25" s="231"/>
      <c r="L25" s="231"/>
      <c r="M25" s="231"/>
      <c r="N25" s="231"/>
      <c r="O25" s="231"/>
      <c r="P25" s="231"/>
      <c r="Q25" s="231"/>
      <c r="R25" s="231"/>
      <c r="S25" s="231"/>
    </row>
    <row r="26" spans="6:19">
      <c r="F26" s="231"/>
      <c r="G26" s="231"/>
      <c r="H26" s="231"/>
      <c r="I26" s="231"/>
      <c r="J26" s="231"/>
      <c r="K26" s="231"/>
      <c r="L26" s="231"/>
      <c r="M26" s="231"/>
      <c r="N26" s="231"/>
      <c r="O26" s="231"/>
      <c r="P26" s="231"/>
      <c r="Q26" s="231"/>
      <c r="R26" s="231"/>
      <c r="S26" s="231"/>
    </row>
    <row r="27" spans="6:19">
      <c r="F27" s="231"/>
      <c r="G27" s="231"/>
      <c r="H27" s="231"/>
      <c r="I27" s="231"/>
      <c r="J27" s="231"/>
      <c r="K27" s="231"/>
      <c r="L27" s="231"/>
      <c r="M27" s="231"/>
      <c r="N27" s="231"/>
      <c r="O27" s="231"/>
      <c r="P27" s="231"/>
      <c r="Q27" s="231"/>
      <c r="R27" s="231"/>
      <c r="S27" s="231"/>
    </row>
    <row r="28" spans="6:19">
      <c r="F28" s="231"/>
      <c r="G28" s="231"/>
      <c r="H28" s="231"/>
      <c r="I28" s="231"/>
      <c r="J28" s="231"/>
      <c r="K28" s="231"/>
      <c r="L28" s="231"/>
      <c r="M28" s="231"/>
      <c r="N28" s="231"/>
      <c r="O28" s="231"/>
      <c r="P28" s="231"/>
      <c r="Q28" s="231"/>
      <c r="R28" s="231"/>
      <c r="S28" s="231"/>
    </row>
    <row r="29" spans="6:19">
      <c r="F29" s="231"/>
      <c r="G29" s="231"/>
      <c r="H29" s="231"/>
      <c r="I29" s="231"/>
      <c r="J29" s="231"/>
      <c r="K29" s="231"/>
      <c r="L29" s="231"/>
      <c r="M29" s="231"/>
      <c r="N29" s="231"/>
      <c r="O29" s="231"/>
      <c r="P29" s="231"/>
      <c r="Q29" s="231"/>
      <c r="R29" s="231"/>
      <c r="S29" s="231"/>
    </row>
    <row r="30" spans="6:19">
      <c r="F30" s="231"/>
      <c r="G30" s="231"/>
      <c r="H30" s="231"/>
      <c r="I30" s="231"/>
      <c r="J30" s="231"/>
      <c r="K30" s="231"/>
      <c r="L30" s="231"/>
      <c r="M30" s="231"/>
      <c r="N30" s="231"/>
      <c r="O30" s="231"/>
      <c r="P30" s="231"/>
      <c r="Q30" s="231"/>
      <c r="R30" s="231"/>
      <c r="S30" s="231"/>
    </row>
    <row r="31" spans="6:19">
      <c r="F31" s="231"/>
      <c r="G31" s="231"/>
      <c r="H31" s="231"/>
      <c r="I31" s="231"/>
      <c r="J31" s="231"/>
      <c r="K31" s="231"/>
      <c r="L31" s="231"/>
      <c r="M31" s="231"/>
      <c r="N31" s="231"/>
      <c r="O31" s="231"/>
      <c r="P31" s="231"/>
      <c r="Q31" s="231"/>
      <c r="R31" s="231"/>
      <c r="S31" s="231"/>
    </row>
    <row r="32" spans="6:19">
      <c r="F32" s="231"/>
      <c r="G32" s="231"/>
      <c r="H32" s="231"/>
      <c r="I32" s="231"/>
      <c r="J32" s="231"/>
      <c r="K32" s="231"/>
      <c r="L32" s="231"/>
      <c r="M32" s="231"/>
      <c r="N32" s="231"/>
      <c r="O32" s="231"/>
      <c r="P32" s="231"/>
      <c r="Q32" s="231"/>
      <c r="R32" s="231"/>
      <c r="S32" s="231"/>
    </row>
    <row r="33" spans="6:19">
      <c r="F33" s="231"/>
      <c r="G33" s="231"/>
      <c r="H33" s="231"/>
      <c r="I33" s="231"/>
      <c r="J33" s="231"/>
      <c r="K33" s="231"/>
      <c r="L33" s="231"/>
      <c r="M33" s="231"/>
      <c r="N33" s="231"/>
      <c r="O33" s="231"/>
      <c r="P33" s="231"/>
      <c r="Q33" s="231"/>
      <c r="R33" s="231"/>
      <c r="S33" s="231"/>
    </row>
    <row r="34" spans="6:19">
      <c r="F34" s="231"/>
      <c r="G34" s="231"/>
      <c r="H34" s="231"/>
      <c r="I34" s="231"/>
      <c r="J34" s="231"/>
      <c r="K34" s="231"/>
      <c r="L34" s="231"/>
      <c r="M34" s="231"/>
      <c r="N34" s="231"/>
      <c r="O34" s="231"/>
      <c r="P34" s="231"/>
      <c r="Q34" s="231"/>
      <c r="R34" s="231"/>
      <c r="S34" s="231"/>
    </row>
    <row r="35" spans="6:19">
      <c r="F35" s="231"/>
      <c r="G35" s="231"/>
      <c r="H35" s="231"/>
      <c r="I35" s="231"/>
      <c r="J35" s="231"/>
      <c r="K35" s="231"/>
      <c r="L35" s="231"/>
      <c r="M35" s="231"/>
      <c r="N35" s="231"/>
      <c r="O35" s="231"/>
      <c r="P35" s="231"/>
      <c r="Q35" s="231"/>
      <c r="R35" s="231"/>
      <c r="S35" s="231"/>
    </row>
  </sheetData>
  <mergeCells count="1">
    <mergeCell ref="F5:S35"/>
  </mergeCells>
  <pageMargins left="0.75" right="0.75" top="1" bottom="1" header="0.5" footer="0.5"/>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Excel Android</Application>
  <ScaleCrop>false</ScaleCrop>
  <HeadingPairs>
    <vt:vector size="2" baseType="variant">
      <vt:variant>
        <vt:lpstr>Worksheets</vt:lpstr>
      </vt:variant>
      <vt:variant>
        <vt:i4>70</vt:i4>
      </vt:variant>
    </vt:vector>
  </HeadingPairs>
  <TitlesOfParts>
    <vt:vector size="70" baseType="lpstr">
      <vt:lpstr>Sheet1</vt:lpstr>
      <vt:lpstr>Sheet1 (2)</vt:lpstr>
      <vt:lpstr>Sheet1 (3)</vt:lpstr>
      <vt:lpstr>ورقة1</vt:lpstr>
      <vt:lpstr>Sheet1 (4)</vt:lpstr>
      <vt:lpstr>ورقة1 (2)</vt:lpstr>
      <vt:lpstr>Sheet1 (5)</vt:lpstr>
      <vt:lpstr>ورقة1 (3)</vt:lpstr>
      <vt:lpstr>Sheet1 (7)</vt:lpstr>
      <vt:lpstr>Sheet1 (8)</vt:lpstr>
      <vt:lpstr>ورقة1 (4)</vt:lpstr>
      <vt:lpstr>Sheet1 (9)</vt:lpstr>
      <vt:lpstr>ورقة1 (5)</vt:lpstr>
      <vt:lpstr>Sheet1 (10)</vt:lpstr>
      <vt:lpstr>ورقة1 (6)</vt:lpstr>
      <vt:lpstr>Sheet1 (11)</vt:lpstr>
      <vt:lpstr>ورقة1 (7)</vt:lpstr>
      <vt:lpstr>Sheet1 (12)</vt:lpstr>
      <vt:lpstr>ورقة1 (8)</vt:lpstr>
      <vt:lpstr>Sheet1 (13)</vt:lpstr>
      <vt:lpstr>ورقة1 (9)</vt:lpstr>
      <vt:lpstr>Sheet1 (14)</vt:lpstr>
      <vt:lpstr>ورقة1 (10)</vt:lpstr>
      <vt:lpstr>Sheet1 (15)</vt:lpstr>
      <vt:lpstr>ورقة1 (11)</vt:lpstr>
      <vt:lpstr>Sheet1 (16)</vt:lpstr>
      <vt:lpstr>ورقة1 (12)</vt:lpstr>
      <vt:lpstr>Sheet1 (17)</vt:lpstr>
      <vt:lpstr>ورقة1 (13)</vt:lpstr>
      <vt:lpstr>Sheet1 (18)</vt:lpstr>
      <vt:lpstr>ورقة1 (14)</vt:lpstr>
      <vt:lpstr>Sheet1 (19)</vt:lpstr>
      <vt:lpstr>ورقة1 (15)</vt:lpstr>
      <vt:lpstr>Sheet1 (20)</vt:lpstr>
      <vt:lpstr>ورقة1 (16)</vt:lpstr>
      <vt:lpstr>Sheet1 (21)</vt:lpstr>
      <vt:lpstr>ورقة1 (17)</vt:lpstr>
      <vt:lpstr>Sheet1 (6)</vt:lpstr>
      <vt:lpstr>Sheet1 (23)</vt:lpstr>
      <vt:lpstr>ورقة1 (18)</vt:lpstr>
      <vt:lpstr>Sheet1 (24)</vt:lpstr>
      <vt:lpstr>ورقة1 (19)</vt:lpstr>
      <vt:lpstr>Sheet1 (25)</vt:lpstr>
      <vt:lpstr>ورقة1 (20)</vt:lpstr>
      <vt:lpstr>Sheet1 (26)</vt:lpstr>
      <vt:lpstr>ورقة1 (21)</vt:lpstr>
      <vt:lpstr>Sheet1 (27)</vt:lpstr>
      <vt:lpstr>ورقة1 (22)</vt:lpstr>
      <vt:lpstr>Sheet1 (28)</vt:lpstr>
      <vt:lpstr>ورقة1 (23)</vt:lpstr>
      <vt:lpstr>Sheet1 (29)</vt:lpstr>
      <vt:lpstr>ورقة1 (24)</vt:lpstr>
      <vt:lpstr>Sheet1 (30)</vt:lpstr>
      <vt:lpstr>ورقة1 (25)</vt:lpstr>
      <vt:lpstr>Sheet1 (31)</vt:lpstr>
      <vt:lpstr>ورقة1 (26)</vt:lpstr>
      <vt:lpstr>Sheet1 (32)</vt:lpstr>
      <vt:lpstr>ورقة1 (27)</vt:lpstr>
      <vt:lpstr>Sheet1 (33)</vt:lpstr>
      <vt:lpstr>ورقة1 (28)</vt:lpstr>
      <vt:lpstr>Sheet1 (34)</vt:lpstr>
      <vt:lpstr>ورقة1 (29)</vt:lpstr>
      <vt:lpstr>Sheet1 (35)</vt:lpstr>
      <vt:lpstr>ورقة1 (30)</vt:lpstr>
      <vt:lpstr>Sheet1 (36)</vt:lpstr>
      <vt:lpstr>ورقة1 (31)</vt:lpstr>
      <vt:lpstr>Sheet1 (37)</vt:lpstr>
      <vt:lpstr>ورقة1 (32)</vt:lpstr>
      <vt:lpstr>Sheet1 (38)</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RPC1</dc:creator>
  <cp:lastModifiedBy>嘟爱玩具工作号:Mr Bean</cp:lastModifiedBy>
  <dcterms:created xsi:type="dcterms:W3CDTF">2015-01-15T16:55:00Z</dcterms:created>
  <dcterms:modified xsi:type="dcterms:W3CDTF">2026-07-01T05:07:28Z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E3C4907AE004445B8E95F7B10DF625AF_13</vt:lpwstr>
  </property>
  <property fmtid="{D5CDD505-2E9C-101B-9397-08002B2CF9AE}" pid="3" name="KSOProductBuildVer">
    <vt:lpwstr>2052-12.1.0.26895</vt:lpwstr>
  </property>
  <property fmtid="{D5CDD505-2E9C-101B-9397-08002B2CF9AE}" pid="4" name="CalculationRule">
    <vt:i4>0</vt:i4>
  </property>
</Properties>
</file>